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bookViews>
    <workbookView xWindow="0" yWindow="240" windowWidth="22260" windowHeight="12405" tabRatio="684"/>
  </bookViews>
  <sheets>
    <sheet name="Таблица 1" sheetId="1" r:id="rId1"/>
    <sheet name="Таблица 2" sheetId="3" r:id="rId2"/>
    <sheet name="Таблица 3" sheetId="4" r:id="rId3"/>
    <sheet name="Таблица 4" sheetId="5" r:id="rId4"/>
    <sheet name="Таблица 5" sheetId="6" r:id="rId5"/>
    <sheet name="Таблица 6" sheetId="7" r:id="rId6"/>
    <sheet name="Таблица 7" sheetId="8" r:id="rId7"/>
    <sheet name="Таблица 8" sheetId="9" r:id="rId8"/>
    <sheet name="Таблица 9" sheetId="12" r:id="rId9"/>
    <sheet name="Таблица 10" sheetId="11" r:id="rId10"/>
  </sheets>
  <definedNames>
    <definedName name="_xlnm.Print_Titles" localSheetId="0">'Таблица 1'!$7:$9</definedName>
    <definedName name="_xlnm.Print_Titles" localSheetId="9">'Таблица 10'!$6:$8</definedName>
    <definedName name="_xlnm.Print_Titles" localSheetId="1">'Таблица 2'!$5:$5</definedName>
    <definedName name="_xlnm.Print_Titles" localSheetId="3">'Таблица 4'!$5:$8</definedName>
    <definedName name="_xlnm.Print_Titles" localSheetId="4">'Таблица 5'!$5:$5</definedName>
    <definedName name="_xlnm.Print_Titles" localSheetId="5">'Таблица 6'!$6:$7</definedName>
    <definedName name="_xlnm.Print_Titles" localSheetId="6">'Таблица 7'!$5:$5</definedName>
    <definedName name="_xlnm.Print_Titles" localSheetId="7">'Таблица 8'!$6:$7</definedName>
    <definedName name="_xlnm.Print_Titles" localSheetId="8">'Таблица 9'!$6:$6</definedName>
    <definedName name="_xlnm.Print_Area" localSheetId="0">'Таблица 1'!$A$1:$H$15</definedName>
    <definedName name="_xlnm.Print_Area" localSheetId="9">'Таблица 10'!$A$1:$H$17</definedName>
    <definedName name="_xlnm.Print_Area" localSheetId="1">'Таблица 2'!$A$1:$H$19</definedName>
    <definedName name="_xlnm.Print_Area" localSheetId="2">'Таблица 3'!$A$1:$D$15</definedName>
    <definedName name="_xlnm.Print_Area" localSheetId="4">'Таблица 5'!$A$1:$B$19</definedName>
    <definedName name="_xlnm.Print_Area" localSheetId="5">'Таблица 6'!$A$1:$H$19</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6" i="11" l="1"/>
  <c r="G16" i="11"/>
  <c r="C14" i="11"/>
  <c r="H13" i="11"/>
  <c r="G13" i="11"/>
  <c r="C12" i="11"/>
  <c r="H11" i="11"/>
  <c r="G11" i="11"/>
  <c r="E10" i="11"/>
  <c r="D10" i="11"/>
  <c r="C10" i="11"/>
  <c r="G9" i="11"/>
  <c r="F9" i="11"/>
  <c r="F12" i="11" s="1"/>
  <c r="E9" i="11"/>
  <c r="E12" i="11" s="1"/>
  <c r="D9" i="11"/>
  <c r="D14" i="11" s="1"/>
  <c r="G17" i="9"/>
  <c r="F17" i="9"/>
  <c r="G16" i="9"/>
  <c r="F16" i="9"/>
  <c r="G15" i="9"/>
  <c r="F15" i="9"/>
  <c r="G14" i="9"/>
  <c r="F14" i="9"/>
  <c r="C13" i="9"/>
  <c r="G13" i="9" s="1"/>
  <c r="B13" i="9"/>
  <c r="G11" i="9"/>
  <c r="F11" i="9"/>
  <c r="C10" i="9"/>
  <c r="F10" i="9" s="1"/>
  <c r="B10" i="9"/>
  <c r="B8" i="9" s="1"/>
  <c r="C9" i="7"/>
  <c r="C8" i="7" s="1"/>
  <c r="E14" i="11" l="1"/>
  <c r="H9" i="11"/>
  <c r="F10" i="11"/>
  <c r="D12" i="11"/>
  <c r="F14" i="11"/>
  <c r="D16" i="9"/>
  <c r="D12" i="9"/>
  <c r="D10" i="9"/>
  <c r="D15" i="9"/>
  <c r="D11" i="9"/>
  <c r="D14" i="9"/>
  <c r="D17" i="9"/>
  <c r="D13" i="9"/>
  <c r="G10" i="9"/>
  <c r="F13" i="9"/>
  <c r="C8" i="9"/>
  <c r="E15" i="9" l="1"/>
  <c r="H15" i="9" s="1"/>
  <c r="E11" i="9"/>
  <c r="H11" i="9" s="1"/>
  <c r="E13" i="9"/>
  <c r="H13" i="9" s="1"/>
  <c r="E16" i="9"/>
  <c r="H16" i="9" s="1"/>
  <c r="E14" i="9"/>
  <c r="H14" i="9" s="1"/>
  <c r="G8" i="9"/>
  <c r="E17" i="9"/>
  <c r="H17" i="9" s="1"/>
  <c r="F8" i="9"/>
  <c r="E12" i="9"/>
  <c r="H12" i="9" s="1"/>
  <c r="E10" i="9"/>
  <c r="E8" i="9" l="1"/>
  <c r="H10" i="9"/>
  <c r="G15" i="5" l="1"/>
  <c r="F15" i="5"/>
  <c r="G14" i="5"/>
  <c r="F14" i="5"/>
  <c r="E13" i="5"/>
  <c r="D13" i="5"/>
  <c r="B13" i="5"/>
  <c r="G12" i="5"/>
  <c r="F12" i="5"/>
  <c r="G11" i="5"/>
  <c r="F11" i="5"/>
  <c r="B10" i="5"/>
  <c r="B9" i="5" s="1"/>
  <c r="H18" i="3" l="1"/>
  <c r="G18" i="3"/>
  <c r="E18" i="3"/>
  <c r="E12" i="1"/>
  <c r="F12" i="1" s="1"/>
  <c r="D12" i="1"/>
  <c r="G12" i="1" s="1"/>
  <c r="H12" i="1" s="1"/>
  <c r="F11" i="1"/>
  <c r="F10" i="1" s="1"/>
  <c r="E11" i="1"/>
  <c r="E10" i="1" s="1"/>
  <c r="D11" i="1"/>
  <c r="D10" i="1"/>
  <c r="C10" i="1"/>
  <c r="G11" i="1" l="1"/>
  <c r="G10" i="1" l="1"/>
  <c r="H10" i="1" s="1"/>
  <c r="H11" i="1"/>
  <c r="G18" i="7"/>
  <c r="F18" i="7"/>
  <c r="E18" i="7"/>
  <c r="G17" i="7"/>
  <c r="E17" i="7"/>
  <c r="D17" i="7"/>
  <c r="G16" i="7"/>
  <c r="F16" i="7"/>
  <c r="E16" i="7"/>
  <c r="D16" i="7"/>
  <c r="G15" i="7"/>
  <c r="E15" i="7"/>
  <c r="H15" i="7" s="1"/>
  <c r="D15" i="7"/>
  <c r="G14" i="7"/>
  <c r="F14" i="7"/>
  <c r="E14" i="7"/>
  <c r="D14" i="7"/>
  <c r="G13" i="7"/>
  <c r="F13" i="7"/>
  <c r="E13" i="7"/>
  <c r="D13" i="7"/>
  <c r="G12" i="7"/>
  <c r="F12" i="7"/>
  <c r="E12" i="7"/>
  <c r="D12" i="7"/>
  <c r="G11" i="7"/>
  <c r="F11" i="7"/>
  <c r="E11" i="7"/>
  <c r="D11" i="7"/>
  <c r="G9" i="7"/>
  <c r="F9" i="7"/>
  <c r="E9" i="7"/>
  <c r="B8" i="7"/>
  <c r="D18" i="7" s="1"/>
  <c r="H14" i="7" l="1"/>
  <c r="H13" i="7"/>
  <c r="H11" i="7"/>
  <c r="H16" i="7"/>
  <c r="H17" i="7"/>
  <c r="H12" i="7"/>
  <c r="H18" i="7"/>
  <c r="G8" i="7"/>
  <c r="D9" i="7"/>
  <c r="E8" i="7"/>
  <c r="F8" i="7"/>
  <c r="H9" i="7" l="1"/>
  <c r="D8" i="7"/>
</calcChain>
</file>

<file path=xl/sharedStrings.xml><?xml version="1.0" encoding="utf-8"?>
<sst xmlns="http://schemas.openxmlformats.org/spreadsheetml/2006/main" count="248" uniqueCount="197">
  <si>
    <t>Таблица 1</t>
  </si>
  <si>
    <t>млн. рублей</t>
  </si>
  <si>
    <t>%</t>
  </si>
  <si>
    <t>Государственные ценные бумаги Российской Федерации</t>
  </si>
  <si>
    <t>Привлечение (размещение)</t>
  </si>
  <si>
    <t>Погашение</t>
  </si>
  <si>
    <t>* с учетом положений статьи 113 Бюджетного кодекса Российской Федерации (суммы накопленного купонного дохода, поступлений в сумме, превышающей номинальную стоимость, а также разницы, возникшей при выкупе ценных бумаг по цене ниже цены размещения) и погашения основного долга по ним.</t>
  </si>
  <si>
    <t>Таблица 2</t>
  </si>
  <si>
    <t>Код  выпуска бумаги</t>
  </si>
  <si>
    <t>Тип бумаги</t>
  </si>
  <si>
    <t>Дата погашения</t>
  </si>
  <si>
    <t>Доходность по средневзве- шенной цене, % годовых</t>
  </si>
  <si>
    <t>Объем размещения по номиналу, млн. рублей</t>
  </si>
  <si>
    <t>Объем выручки, млн. рублей</t>
  </si>
  <si>
    <t>ОФЗ-ПД</t>
  </si>
  <si>
    <t>26233RMFS</t>
  </si>
  <si>
    <t>26235RMFS</t>
  </si>
  <si>
    <t>26234RMFS</t>
  </si>
  <si>
    <t>26236RMFS</t>
  </si>
  <si>
    <t>ОФЗ-ПК</t>
  </si>
  <si>
    <t>ОФЗ-ИН</t>
  </si>
  <si>
    <t>52003RMFS</t>
  </si>
  <si>
    <t>Всего</t>
  </si>
  <si>
    <t>Таблица 3</t>
  </si>
  <si>
    <t>2019 год</t>
  </si>
  <si>
    <t>2020 год</t>
  </si>
  <si>
    <t>количество аукционов, единиц</t>
  </si>
  <si>
    <t>доходность по средневзвешенной цене, % годовых</t>
  </si>
  <si>
    <t>-</t>
  </si>
  <si>
    <t>Таблица 4</t>
  </si>
  <si>
    <t>6=4/2</t>
  </si>
  <si>
    <t>7=5/3</t>
  </si>
  <si>
    <t>Государственные ценные бумаги, номинальная стоимость которых указана в иностранной валюте</t>
  </si>
  <si>
    <t xml:space="preserve">Кредиты иностранных государств, включая целевые иностранные кредиты (заимствования), международных финансовых организаций, иных субъектов международного права, иностранных юридических лиц, </t>
  </si>
  <si>
    <t>Привлечение (использование)</t>
  </si>
  <si>
    <t>млн. долларов США</t>
  </si>
  <si>
    <t>сумма</t>
  </si>
  <si>
    <t>Наименование показателя</t>
  </si>
  <si>
    <t xml:space="preserve">Таблица 5 </t>
  </si>
  <si>
    <t>Анализ информации об управлении средствами Фонда национального благосостояния в части разрешенных финансовых активов</t>
  </si>
  <si>
    <t>Наименование направления (вида финансового актива)</t>
  </si>
  <si>
    <t>2. Возвращено</t>
  </si>
  <si>
    <t>Объем размещения (возврата)/ основание размещения</t>
  </si>
  <si>
    <t>Таблица 6</t>
  </si>
  <si>
    <t>(млрд. рублей)</t>
  </si>
  <si>
    <t>Государственный внутренний долг Российской Федерации</t>
  </si>
  <si>
    <t>1. Государственные ценные бумаги - всего</t>
  </si>
  <si>
    <t>в том числе в структуре государственных ценных бумаг:</t>
  </si>
  <si>
    <t>облигации федеральных займов с постоянной ставкой купонного дохода (ОФЗ-ПД)</t>
  </si>
  <si>
    <t>облигации федерального займа с переменным купоном (ОФЗ-ПК)</t>
  </si>
  <si>
    <t>облигации федерального займа с амортизацией долга (ОФЗ-АД)</t>
  </si>
  <si>
    <t>облигации федерального займа с индексируемым номиналом (ОФЗ-ИН)</t>
  </si>
  <si>
    <t>государственные сберегательные облигации с постоянной процентной ставкой (ГСО-ППС)</t>
  </si>
  <si>
    <t>государственные сберегательные облигации с фиксированной процентной ставкой купонного дохода (ГСО-ФПС)</t>
  </si>
  <si>
    <t>2. Государственные гарантии Российской Федерации в валюте Российской Федерации</t>
  </si>
  <si>
    <t>процент-ные пункты</t>
  </si>
  <si>
    <t>Структура</t>
  </si>
  <si>
    <t>Объем государственного внутреннего долга Российской Федерации</t>
  </si>
  <si>
    <t xml:space="preserve">* Данные официального сайта Минфина России. </t>
  </si>
  <si>
    <t>Таблица 7</t>
  </si>
  <si>
    <t>Цель гарантирования</t>
  </si>
  <si>
    <t>Исполнение, %</t>
  </si>
  <si>
    <t>По кредитам либо облигационным займам, привлекаемым юридическими лицами на цели, установленные Правительством Российской Федерации</t>
  </si>
  <si>
    <t>30 000,0</t>
  </si>
  <si>
    <t>Бюджетные ассигнования на исполнение государственных гарантий Российской Федерации по возможным гарантийным случаям</t>
  </si>
  <si>
    <t>Таблица 8</t>
  </si>
  <si>
    <t>(млн. долларов США)</t>
  </si>
  <si>
    <t>Категория долга</t>
  </si>
  <si>
    <t>Объем государственного внешнего долга Российской Федерации</t>
  </si>
  <si>
    <t xml:space="preserve">Государственный внешний долг Российской Федерации </t>
  </si>
  <si>
    <t>в том числе:</t>
  </si>
  <si>
    <t>по государственным ценным бумагам Российской Федерации, номинальная стоимость которых указана в иностранной валюте:</t>
  </si>
  <si>
    <t>задолженность по внешним облигационным займам</t>
  </si>
  <si>
    <t>задолженность по ОВГВЗ</t>
  </si>
  <si>
    <t>по кредитам правительств иностранных государств, иностранных коммерческих банков и фирм, международных финансовых организаций:</t>
  </si>
  <si>
    <t>по кредитам правительств иностранных государств</t>
  </si>
  <si>
    <t>по займам международных финансовых организаций</t>
  </si>
  <si>
    <t>прочая задолженность</t>
  </si>
  <si>
    <t>государственные гарантии Российской Федерации в иностранной валюте</t>
  </si>
  <si>
    <t>процентные пункты</t>
  </si>
  <si>
    <t>Таблица 9</t>
  </si>
  <si>
    <t>№ п/п</t>
  </si>
  <si>
    <t>Наименование принципала</t>
  </si>
  <si>
    <t>По обязательствам российских экспортеров по кредитам (в части возврата суммы кредита и (или) уплаты процентов за пользование кредитом)</t>
  </si>
  <si>
    <t>Российские экспортеры</t>
  </si>
  <si>
    <t>По обязательствам АО РОСЭКСИМБАНК по кредитам, привлекаемым на цели поддержки экспорта промышленной продукции (товаров, работ, услуг)</t>
  </si>
  <si>
    <t>АО РОСЭКСИМ-БАНК</t>
  </si>
  <si>
    <t>По обязательствам российских экспортеров промышленной продукции (товаров, работ, услуг) по удовлетворению регрессных требований АО РОСЭКСИМБАНК, возникших в связи с исполнением банковских гарантий, предоставленных последним по обязательствам российских экспортеров</t>
  </si>
  <si>
    <t>Российские экспортеры промышленной продукции (товаров, работ, услуг)</t>
  </si>
  <si>
    <t>По обязательствам АО РОСЭКСИМБАНК по его банковским гарантиям, предоставленным по обязательствам российских экспортеров промышленной продукции (товаров, работ, услуг)</t>
  </si>
  <si>
    <t>По обязательствам российских юридических лиц по внешнеторговым (экспортным) контрактам на поставку продукции военного назначения</t>
  </si>
  <si>
    <t>Акционерное общество «Рособоронэкс-порт», иные российские юридические лица, имеющие право на осуществление внешнеторговой деятельности в отношении продукции военного назначения</t>
  </si>
  <si>
    <t>1 100,0</t>
  </si>
  <si>
    <t>3.1</t>
  </si>
  <si>
    <t>3.2</t>
  </si>
  <si>
    <t>Таблица 10</t>
  </si>
  <si>
    <t>Анализ расходов на обслуживание государственного долга Российской Федерации</t>
  </si>
  <si>
    <t>(млн. рублей)</t>
  </si>
  <si>
    <t>в % к сводной бюд-жетной росписи</t>
  </si>
  <si>
    <t>2019 года</t>
  </si>
  <si>
    <t>2020 года</t>
  </si>
  <si>
    <t>Расходы на обслуживание государственного долга Российской Федерации, всего</t>
  </si>
  <si>
    <t>Доля в общем объеме расходов федерального бюджета, %</t>
  </si>
  <si>
    <t xml:space="preserve">Расходы на обслуживание государственного внутреннего долга Российской Федерации </t>
  </si>
  <si>
    <t>Доля в общем объеме расходов на обслуживание государственного долга Российской Федерации, %</t>
  </si>
  <si>
    <t xml:space="preserve">Расходы на обслуживание государственного внешнего долга Российской Федерации </t>
  </si>
  <si>
    <t>Справочно:</t>
  </si>
  <si>
    <t>в % к утвержденному объему</t>
  </si>
  <si>
    <t>Исполнено за*</t>
  </si>
  <si>
    <t>Предоставленные государственные гарантии, шт.</t>
  </si>
  <si>
    <t>4=3/2%</t>
  </si>
  <si>
    <t xml:space="preserve">Итого в соответстии с Программой </t>
  </si>
  <si>
    <t>Предоставленные государственные гарантии, шт</t>
  </si>
  <si>
    <t xml:space="preserve">Утверждено Федеральным законом№ 385-ФЗ </t>
  </si>
  <si>
    <t>расходы федерального бюджета, всего*</t>
  </si>
  <si>
    <t>Предусмотрено Программой государственных внутренних заимствований Российской Федерации на 2021 год и на плановый период 2022 и 2023 годы в части 2021 года 
(Федеральный закон № 385-ФЗ)</t>
  </si>
  <si>
    <t>Анализ выполнения Программы государственных внутренних заимствований Российской Федерации на 2021 год и на плановый период 2022 и 2023 годов</t>
  </si>
  <si>
    <t>3 667 760,6**</t>
  </si>
  <si>
    <t xml:space="preserve"> Анализ исполнения показателей  Программы государственных внешних заимствований Российской Федерации
 на 2021 год и на плановый период 2022 и 2023 годов</t>
  </si>
  <si>
    <t>Предусмотрено Программой государственных внешних заимствований Российской Федерации на 2021 год и на плановый период 2022 и 2023 годы в части 2021 года 
(Федеральный закон № 385-ФЗ)</t>
  </si>
  <si>
    <t>на 1 января 2021 года</t>
  </si>
  <si>
    <t>Выполнение Программы государственных гарантий Российской Федерации 
в валюте Российской Федерации на 2021 год и на плановый период 2022 и 2023 годов</t>
  </si>
  <si>
    <t>Предусмотрено Программой государственных гарантий Российской Федерации в валюте Российской Федерации на 2021 год и на плановый период 2022 и 2023 годов, в части 2021 года</t>
  </si>
  <si>
    <t>на 1 января 
2021 года</t>
  </si>
  <si>
    <t xml:space="preserve"> Выполнение Программы государственных гарантий Российской Федерации 
в иностранной валюте на 2021 год и на плановый период 2022 и 2023 годов</t>
  </si>
  <si>
    <t xml:space="preserve">Предусмотрено Программой государственных гарантий Российской Федерации в иностранной валюте на 2021 год и на плановый период 2022 и 2023 годов, в части 2021 года </t>
  </si>
  <si>
    <t xml:space="preserve">**в соответствии с распоряжением Правительства Российской Федерации от 15 декабря 2020 г. № 3327-р Минфин России вправе осуществлять в 2021 году размещение государственных ценных бумаг, номинальная стоимость которых указана в валюте Российской Федерации, в объемах, не превышающих 3 746,3 млрд. рублей.
</t>
  </si>
  <si>
    <t>Информация о проведении Минфином России в 2021 году аукционов по размещению выпусков ОФЗ*</t>
  </si>
  <si>
    <t>2021 год</t>
  </si>
  <si>
    <t xml:space="preserve">облигации федерального займа для населения             (ОФЗ-н) </t>
  </si>
  <si>
    <t>млн.рублей</t>
  </si>
  <si>
    <t>с депозитов в ВЭБ.РФ в целях финансирования проектов ВЭБ.РФ в реальном секторе экономики, реализуемых российскими организациями</t>
  </si>
  <si>
    <t>Объем предложения, млн. рублей</t>
  </si>
  <si>
    <t>8=7/2</t>
  </si>
  <si>
    <t>26230RMFS</t>
  </si>
  <si>
    <t>от 6,84 до 7,43</t>
  </si>
  <si>
    <t>от 5,55 до 6,66</t>
  </si>
  <si>
    <t>от 6,47 до 7,38</t>
  </si>
  <si>
    <t>от 5,91 до 7,08</t>
  </si>
  <si>
    <t>26237RMFS</t>
  </si>
  <si>
    <t>26238RMFS</t>
  </si>
  <si>
    <t>26239RMFS</t>
  </si>
  <si>
    <t>26240RMFS</t>
  </si>
  <si>
    <t>от 2,39 до 2,75</t>
  </si>
  <si>
    <t>от 4,77 до 6,78</t>
  </si>
  <si>
    <t>от 3,22 до 3,58</t>
  </si>
  <si>
    <t>от 2,47 до 2,98</t>
  </si>
  <si>
    <t>1. Размещено*</t>
  </si>
  <si>
    <t>в российские ценные бумаги, связанные с реализацией самоокупаемых инфраструктурных проектов, перечень которых утверждается Правительством Российской Федерации</t>
  </si>
  <si>
    <r>
      <t xml:space="preserve">В соответствии с постановлениями Правительства Российской Федерации от 19 января 2008 г. № 18 и от 5 ноября 2013 г. № 990 средства ФНБ в сумме </t>
    </r>
    <r>
      <rPr>
        <b/>
        <sz val="11"/>
        <rFont val="Times New Roman"/>
        <family val="1"/>
        <charset val="204"/>
      </rPr>
      <t>15 500,0 млн. рублей (100,0 % показателя сводной росписи)</t>
    </r>
    <r>
      <rPr>
        <sz val="11"/>
        <rFont val="Times New Roman"/>
        <family val="1"/>
        <charset val="204"/>
      </rPr>
      <t xml:space="preserve"> размещены в привилегированные акции ОАО «РЖД»  в целях финансирования инфраструктурного проекта «Модернизация железнодорожной инфраструктуры Байкало-Амурской и Транссибирской железнодорожных магистралей с развитием пропускных и провозных способностей», предусмотренного пунктом 2 Перечня самоокупаемых инфраструктурных проектов, реализуемых юридическими лицами, в финансовые активы которых размещаются средства Фонда национального благосостояния и (или) пенсионных накоплений, находящихся в доверительном управлении государственной управляющей компании, на возвратной основе, утвержденного распоряжением Правительства Российской Федерации от 5 ноября 2013 г. № 2044-р</t>
    </r>
  </si>
  <si>
    <r>
      <t xml:space="preserve">Средства ФНБ, </t>
    </r>
    <r>
      <rPr>
        <b/>
        <sz val="11"/>
        <rFont val="Times New Roman"/>
        <family val="1"/>
        <charset val="204"/>
      </rPr>
      <t>размещенные в разрешенные финансовые активы на 1 января 2021 года</t>
    </r>
  </si>
  <si>
    <t>Исполнено 
на 1 октября 2021 года
(нарастающим итогом)*</t>
  </si>
  <si>
    <t>1 полугодие</t>
  </si>
  <si>
    <t>июль</t>
  </si>
  <si>
    <t>август</t>
  </si>
  <si>
    <t>сентябрь</t>
  </si>
  <si>
    <t>25085RMFS</t>
  </si>
  <si>
    <t>от 7,02 до 7,27</t>
  </si>
  <si>
    <t>от 7,28 до 7,50</t>
  </si>
  <si>
    <t>от 7,09 до 7,34</t>
  </si>
  <si>
    <t>от 7,21 до 7,43</t>
  </si>
  <si>
    <t>52004RMFS</t>
  </si>
  <si>
    <t>от 6,90 до 8,56</t>
  </si>
  <si>
    <t>от 5,55 до 7,50</t>
  </si>
  <si>
    <t>доходность не рассчитывается*</t>
  </si>
  <si>
    <t>* В соответствии с приказами Минфина России сведения о купонном доходе по купонам выпусков ОФЗ-ПК публикуются на официальном сайте Минфина России в информационно-телекоммуникационной сети «Интернет» не позднее, чем за два рабочих дня до даты выплат по соответствующим купонам.</t>
  </si>
  <si>
    <t>Исполнено на 1 октября 2021 года</t>
  </si>
  <si>
    <r>
      <t xml:space="preserve">ВЭБ.РФ досрочно возвратил часть средств Фонда, размещенных на депозитах в 2016-2020 годах на общую сумму </t>
    </r>
    <r>
      <rPr>
        <b/>
        <sz val="11"/>
        <rFont val="Times New Roman"/>
        <family val="1"/>
        <charset val="204"/>
      </rPr>
      <t>2 506,8 млн. рублей</t>
    </r>
    <r>
      <rPr>
        <sz val="11"/>
        <rFont val="Times New Roman"/>
        <family val="1"/>
        <charset val="204"/>
      </rPr>
      <t xml:space="preserve"> в целях финансирования следующих проектов:</t>
    </r>
  </si>
  <si>
    <t xml:space="preserve"> «Приобретение и предоставление во владение и пользование (лизинг) вагонов Московского метро» (КЖЦ-1) – в сумме  1 021,97 млн. рублей;</t>
  </si>
  <si>
    <t>«Приобретение и предоставление во владение и пользование (лизинг) вагонов Московского метро» (КЖЦ-2) – в сумме 1 341,55 млн. рублей.</t>
  </si>
  <si>
    <t>«Строительство нового аэропортового комплекса «Центральный»                  (г. Саратов)» – в сумме 143,26 млн. рублей</t>
  </si>
  <si>
    <t xml:space="preserve">** Отрицательная курсовая разница по указанным средствам составила 7 930,7 млн. рублей. </t>
  </si>
  <si>
    <r>
      <t xml:space="preserve">Остатки средств ФНБ, </t>
    </r>
    <r>
      <rPr>
        <b/>
        <sz val="11"/>
        <rFont val="Times New Roman"/>
        <family val="1"/>
        <charset val="204"/>
      </rPr>
      <t>размещенные в разрешенные финансовые активы на 1 октября 2021 года (с учетом курсовой разницы и переоценки рыночной стоимости)**</t>
    </r>
  </si>
  <si>
    <t>на 1 октября 2021 года*</t>
  </si>
  <si>
    <t>Изменение (+/-) за                               январь - сентябрь 2021 год</t>
  </si>
  <si>
    <t>Сведения об изменении объема и структуры государственного внутреннего долга Российской Федерации за январь - сентябрь 2021 год</t>
  </si>
  <si>
    <t>Исполнение 
на 1 октября 2021 года, 
 млн. рублей</t>
  </si>
  <si>
    <t>на 1 октября
 2021 года</t>
  </si>
  <si>
    <t>Изменение (+/-) за январь - сентября 2021 год</t>
  </si>
  <si>
    <t xml:space="preserve">Исполнение 
 на 1 октября 2021 года* </t>
  </si>
  <si>
    <t>* Согласно выпискам из Государственной долговой книги Российской Федерации по государственным гарантиям Российской Федерации в иностранной валюте Минфином России в январе - августе 2021 года государственные гарантии Российской Федерации в иностранной валюте не предоставлялись.</t>
  </si>
  <si>
    <t>Исполнено на 1 октября</t>
  </si>
  <si>
    <t>Исполнение на 1 октября 2021 года</t>
  </si>
  <si>
    <t>532 231,3</t>
  </si>
  <si>
    <t>450 706,5</t>
  </si>
  <si>
    <t>81 524,8</t>
  </si>
  <si>
    <t>11 948 250,0</t>
  </si>
  <si>
    <t>Количество аукционов по размещению гос. ценных бумаг в январе-сеентябре 2021 года</t>
  </si>
  <si>
    <t>Рыночная стоимость приобретенного за счет средств ФНБ пакета обыкновенных акций ПАО Сбербанк, рассчитанная на основании средневзвешенной цены акции, определенной по результатам организованных торгов на ПАО «Московская Биржа» за 30 сентября 2021 года, составила 3 798 672,9 млн. рублей и по сравнению с началом года увеличилась на 726 960,9 млн. рублей.</t>
  </si>
  <si>
    <t>Рыночная стоимость приобретенного за счет средств ФНБ пакета обыкновенных акций ПАО «Аэрофлот», рассчитанная на основании средневзвешенной цены акции, определенной по результатам организованных торгов на ПАО «Московская Биржа» за 30 сентября 2021 года, составила 58 583,3 млн. рублей и по сравнению с началом года снизилась на 933,3 млн. рублей.</t>
  </si>
  <si>
    <r>
      <t xml:space="preserve">* </t>
    </r>
    <r>
      <rPr>
        <b/>
        <sz val="9"/>
        <rFont val="Times New Roman"/>
        <family val="1"/>
        <charset val="204"/>
      </rPr>
      <t>Доразмещение</t>
    </r>
    <r>
      <rPr>
        <sz val="9"/>
        <rFont val="Times New Roman"/>
        <family val="1"/>
        <charset val="204"/>
      </rPr>
      <t xml:space="preserve"> на вторичном рынке в январе – сентябре 2021 года ОФЗ-ПД составило 3 506,9 млн. рублей по номиналу. Объем размещения облигаций федерального займа для физических лиц (ОФЗ-н) составил 16 876,5 млн. рублей по номинальной стоимости, что в 1,4 раза больше соответствующего показателя 2020 года.</t>
    </r>
  </si>
  <si>
    <t xml:space="preserve">* информация по исполнению на 1 октября 2021 года представлена в соответствии с предварительной оценкой исполнения федерального бюджета за январь - сентябре 2021 года, размещенной на официальном сайте Минфина России </t>
  </si>
  <si>
    <t>Анализ доходности облигаций федерального займа 
в январе - сентябре 2019 – 2021 годов</t>
  </si>
  <si>
    <t>Сведения об изменении объема и структуры государственного внешнего долга
Российской Федерации за январь - сентябрь 2021 года</t>
  </si>
  <si>
    <t>Установлено сводной бюджетной росписью на 1 октября
 2021 года</t>
  </si>
  <si>
    <t>* На основании статьи 96.11  Бюджетного кодекса Российской Федерации и постановления Правительства Российской Федерации от 19 января 2008 г. № 18 «О порядке управления средствами Фонда национального благосостояния» в связи с планируемым размещением средств Фонда национального благосостояния показатели сводной бюджетной росписи по источникам финансирования дефицита федерального бюджета увеличены на 15 500,0 млн. рублей в целях финансирования самоокупаемого инфраструктурного проекта «Модернизация железнодорожной инфраструктуры Байкало-Амурской и Транссибирской железнодорожных магистралей с развитием пропускных и провозных способностей».</t>
  </si>
  <si>
    <t>Приложение № 11
к аналитической записке</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</si>
</sst>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р_._-;\-* #,##0.00_р_._-;_-* &quot;-&quot;??_р_._-;_-@_-"/>
    <numFmt numFmtId="164" formatCode="0.0"/>
    <numFmt numFmtId="165" formatCode="#,##0.0"/>
    <numFmt numFmtId="166" formatCode="#,##0.000"/>
    <numFmt numFmtId="167" formatCode="_-* #,##0.0_р_._-;\-* #,##0.0_р_._-;_-* &quot;-&quot;??_р_._-;_-@_-"/>
    <numFmt numFmtId="168" formatCode="_-* #,##0.0\ _₽_-;\-* #,##0.0\ _₽_-;_-* &quot;-&quot;?\ _₽_-;_-@_-"/>
  </numFmts>
  <fonts count="58"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8"/>
      <color theme="1"/>
      <name val="Times New Roman"/>
      <family val="1"/>
      <charset val="204"/>
    </font>
    <font>
      <sz val="8"/>
      <color theme="1"/>
      <name val="Times New Roman"/>
      <family val="1"/>
      <charset val="204"/>
    </font>
    <font>
      <sz val="11"/>
      <color theme="1"/>
      <name val="Times New Roman"/>
      <family val="1"/>
      <charset val="204"/>
    </font>
    <font>
      <sz val="10"/>
      <color theme="1"/>
      <name val="Times New Roman"/>
      <family val="1"/>
      <charset val="204"/>
    </font>
    <font>
      <b/>
      <sz val="10"/>
      <color theme="1"/>
      <name val="Times New Roman"/>
      <family val="1"/>
      <charset val="204"/>
    </font>
    <font>
      <b/>
      <sz val="11"/>
      <color theme="1"/>
      <name val="Times New Roman"/>
      <family val="1"/>
      <charset val="204"/>
    </font>
    <font>
      <sz val="9"/>
      <color theme="1"/>
      <name val="Times New Roman"/>
      <family val="1"/>
      <charset val="204"/>
    </font>
    <font>
      <i/>
      <sz val="8"/>
      <color theme="1"/>
      <name val="Times New Roman"/>
      <family val="1"/>
      <charset val="204"/>
    </font>
    <font>
      <b/>
      <sz val="12"/>
      <color theme="1"/>
      <name val="Times New Roman"/>
      <family val="1"/>
      <charset val="204"/>
    </font>
    <font>
      <i/>
      <sz val="10"/>
      <color theme="1"/>
      <name val="Times New Roman"/>
      <family val="1"/>
      <charset val="204"/>
    </font>
    <font>
      <b/>
      <sz val="9"/>
      <color theme="1"/>
      <name val="Times New Roman"/>
      <family val="1"/>
      <charset val="204"/>
    </font>
    <font>
      <b/>
      <sz val="7"/>
      <color theme="1"/>
      <name val="Times New Roman"/>
      <family val="1"/>
      <charset val="204"/>
    </font>
    <font>
      <b/>
      <sz val="6"/>
      <color theme="1"/>
      <name val="Times New Roman"/>
      <family val="1"/>
      <charset val="204"/>
    </font>
    <font>
      <sz val="7"/>
      <color theme="1"/>
      <name val="Times New Roman"/>
      <family val="1"/>
      <charset val="204"/>
    </font>
    <font>
      <sz val="12"/>
      <color theme="1"/>
      <name val="Times New Roman"/>
      <family val="1"/>
      <charset val="204"/>
    </font>
    <font>
      <sz val="11"/>
      <color theme="1"/>
      <name val="Calibri"/>
      <family val="2"/>
      <charset val="204"/>
    </font>
    <font>
      <sz val="10"/>
      <name val="Arial"/>
      <family val="2"/>
      <charset val="204"/>
    </font>
    <font>
      <sz val="12"/>
      <color theme="1"/>
      <name val="Times New Roman"/>
      <family val="2"/>
      <charset val="204"/>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Times New Roman"/>
      <family val="1"/>
    </font>
    <font>
      <sz val="10"/>
      <name val="Arial"/>
      <family val="2"/>
    </font>
    <font>
      <b/>
      <sz val="11"/>
      <color indexed="63"/>
      <name val="Calibri"/>
      <family val="2"/>
    </font>
    <font>
      <sz val="10"/>
      <color indexed="8"/>
      <name val="Arial"/>
      <family val="2"/>
    </font>
    <font>
      <b/>
      <sz val="18"/>
      <color indexed="56"/>
      <name val="Cambria"/>
      <family val="2"/>
    </font>
    <font>
      <b/>
      <sz val="11"/>
      <color indexed="8"/>
      <name val="Calibri"/>
      <family val="2"/>
    </font>
    <font>
      <sz val="11"/>
      <color indexed="10"/>
      <name val="Calibri"/>
      <family val="2"/>
    </font>
    <font>
      <sz val="10"/>
      <name val="Arial Cyr"/>
      <charset val="204"/>
    </font>
    <font>
      <sz val="10"/>
      <name val="Helv"/>
    </font>
    <font>
      <b/>
      <sz val="8"/>
      <name val="Times New Roman"/>
      <family val="1"/>
      <charset val="204"/>
    </font>
    <font>
      <b/>
      <sz val="10"/>
      <name val="Times New Roman"/>
      <family val="1"/>
      <charset val="204"/>
    </font>
    <font>
      <b/>
      <sz val="9"/>
      <name val="Times New Roman"/>
      <family val="1"/>
      <charset val="204"/>
    </font>
    <font>
      <sz val="9"/>
      <name val="Times New Roman"/>
      <family val="1"/>
      <charset val="204"/>
    </font>
    <font>
      <sz val="8"/>
      <name val="Times New Roman"/>
      <family val="1"/>
      <charset val="204"/>
    </font>
    <font>
      <i/>
      <sz val="8"/>
      <name val="Times New Roman"/>
      <family val="1"/>
      <charset val="204"/>
    </font>
    <font>
      <sz val="10"/>
      <name val="Times New Roman"/>
      <family val="1"/>
      <charset val="204"/>
    </font>
    <font>
      <sz val="11"/>
      <name val="Times New Roman"/>
      <family val="1"/>
      <charset val="204"/>
    </font>
    <font>
      <b/>
      <sz val="11"/>
      <name val="Times New Roman"/>
      <family val="1"/>
      <charset val="204"/>
    </font>
    <font>
      <sz val="8"/>
      <color rgb="FFFF0000"/>
      <name val="Times New Roman"/>
      <family val="1"/>
      <charset val="204"/>
    </font>
    <font>
      <b/>
      <sz val="8"/>
      <color rgb="FFFF0000"/>
      <name val="Times New Roman"/>
      <family val="1"/>
      <charset val="204"/>
    </font>
    <font>
      <sz val="11"/>
      <name val="Calibri"/>
      <family val="2"/>
      <charset val="204"/>
      <scheme val="minor"/>
    </font>
    <font>
      <sz val="7"/>
      <name val="Times New Roman"/>
      <family val="1"/>
      <charset val="204"/>
    </font>
    <font>
      <sz val="10"/>
      <color rgb="FFFF0000"/>
      <name val="Times New Roman"/>
      <family val="1"/>
      <charset val="204"/>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21ECE0"/>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s>
  <cellStyleXfs count="72">
    <xf numFmtId="0" fontId="0" fillId="0" borderId="0"/>
    <xf numFmtId="43" fontId="3" fillId="0" borderId="0" applyFont="0" applyFill="0" applyBorder="0" applyAlignment="0" applyProtection="0"/>
    <xf numFmtId="0" fontId="1" fillId="0" borderId="0"/>
    <xf numFmtId="0" fontId="20" fillId="0" borderId="0" applyNumberFormat="0" applyFont="0" applyFill="0" applyBorder="0" applyAlignment="0" applyProtection="0">
      <alignment vertical="top"/>
    </xf>
    <xf numFmtId="0" fontId="1"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9" borderId="0" applyNumberFormat="0" applyBorder="0" applyAlignment="0" applyProtection="0"/>
    <xf numFmtId="0" fontId="24" fillId="3" borderId="0" applyNumberFormat="0" applyBorder="0" applyAlignment="0" applyProtection="0"/>
    <xf numFmtId="0" fontId="25" fillId="20" borderId="9" applyNumberFormat="0" applyAlignment="0" applyProtection="0"/>
    <xf numFmtId="0" fontId="26" fillId="21" borderId="10" applyNumberFormat="0" applyAlignment="0" applyProtection="0"/>
    <xf numFmtId="0" fontId="27" fillId="0" borderId="0" applyNumberFormat="0" applyFill="0" applyBorder="0" applyAlignment="0" applyProtection="0"/>
    <xf numFmtId="0" fontId="28" fillId="4" borderId="0" applyNumberFormat="0" applyBorder="0" applyAlignment="0" applyProtection="0"/>
    <xf numFmtId="0" fontId="29" fillId="0" borderId="11" applyNumberFormat="0" applyFill="0" applyAlignment="0" applyProtection="0"/>
    <xf numFmtId="0" fontId="30" fillId="0" borderId="12" applyNumberFormat="0" applyFill="0" applyAlignment="0" applyProtection="0"/>
    <xf numFmtId="0" fontId="31" fillId="0" borderId="13" applyNumberFormat="0" applyFill="0" applyAlignment="0" applyProtection="0"/>
    <xf numFmtId="0" fontId="31" fillId="0" borderId="0" applyNumberFormat="0" applyFill="0" applyBorder="0" applyAlignment="0" applyProtection="0"/>
    <xf numFmtId="0" fontId="32" fillId="7" borderId="9" applyNumberFormat="0" applyAlignment="0" applyProtection="0"/>
    <xf numFmtId="0" fontId="33" fillId="0" borderId="14" applyNumberFormat="0" applyFill="0" applyAlignment="0" applyProtection="0"/>
    <xf numFmtId="0" fontId="34" fillId="22" borderId="0" applyNumberFormat="0" applyBorder="0" applyAlignment="0" applyProtection="0"/>
    <xf numFmtId="0" fontId="35" fillId="0" borderId="0"/>
    <xf numFmtId="0" fontId="22" fillId="0" borderId="0"/>
    <xf numFmtId="0" fontId="36" fillId="0" borderId="0"/>
    <xf numFmtId="0" fontId="22" fillId="23" borderId="15" applyNumberFormat="0" applyFont="0" applyAlignment="0" applyProtection="0"/>
    <xf numFmtId="0" fontId="37" fillId="20" borderId="16" applyNumberFormat="0" applyAlignment="0" applyProtection="0"/>
    <xf numFmtId="0" fontId="38" fillId="0" borderId="0">
      <alignment vertical="top"/>
    </xf>
    <xf numFmtId="0" fontId="39" fillId="0" borderId="0" applyNumberFormat="0" applyFill="0" applyBorder="0" applyAlignment="0" applyProtection="0"/>
    <xf numFmtId="0" fontId="40" fillId="0" borderId="17" applyNumberFormat="0" applyFill="0" applyAlignment="0" applyProtection="0"/>
    <xf numFmtId="0" fontId="41" fillId="0" borderId="0" applyNumberFormat="0" applyFill="0" applyBorder="0" applyAlignment="0" applyProtection="0"/>
    <xf numFmtId="0" fontId="1" fillId="0" borderId="0"/>
    <xf numFmtId="0" fontId="1" fillId="0" borderId="0"/>
    <xf numFmtId="0" fontId="1" fillId="0" borderId="0"/>
    <xf numFmtId="0" fontId="1" fillId="0" borderId="0"/>
    <xf numFmtId="0" fontId="20" fillId="0" borderId="0" applyNumberFormat="0" applyFont="0" applyFill="0" applyBorder="0" applyAlignment="0" applyProtection="0">
      <alignment vertical="top"/>
    </xf>
    <xf numFmtId="0" fontId="1" fillId="0" borderId="0"/>
    <xf numFmtId="0" fontId="20" fillId="0" borderId="0" applyNumberFormat="0" applyFont="0" applyFill="0" applyBorder="0" applyAlignment="0" applyProtection="0">
      <alignment vertical="top"/>
    </xf>
    <xf numFmtId="0" fontId="42" fillId="0" borderId="0"/>
    <xf numFmtId="0" fontId="42" fillId="0" borderId="0"/>
    <xf numFmtId="0" fontId="43" fillId="0" borderId="0"/>
    <xf numFmtId="0" fontId="1" fillId="0" borderId="0"/>
    <xf numFmtId="0" fontId="1" fillId="0" borderId="0"/>
    <xf numFmtId="0" fontId="1" fillId="0" borderId="0"/>
    <xf numFmtId="0" fontId="20" fillId="0" borderId="0" applyNumberFormat="0" applyFont="0" applyFill="0" applyBorder="0" applyAlignment="0" applyProtection="0">
      <alignment vertical="top"/>
    </xf>
    <xf numFmtId="0" fontId="1" fillId="0" borderId="0"/>
    <xf numFmtId="0" fontId="21" fillId="0" borderId="0"/>
    <xf numFmtId="0" fontId="20" fillId="0" borderId="0" applyNumberFormat="0" applyFont="0" applyFill="0" applyBorder="0" applyAlignment="0" applyProtection="0">
      <alignment vertical="top"/>
    </xf>
    <xf numFmtId="0" fontId="42" fillId="0" borderId="0"/>
    <xf numFmtId="0" fontId="20" fillId="0" borderId="0" applyNumberFormat="0" applyFont="0" applyFill="0" applyBorder="0" applyAlignment="0" applyProtection="0">
      <alignment vertical="top"/>
    </xf>
    <xf numFmtId="9" fontId="1" fillId="0" borderId="0" applyFont="0" applyFill="0" applyBorder="0" applyAlignment="0" applyProtection="0"/>
    <xf numFmtId="0" fontId="19" fillId="0" borderId="0"/>
    <xf numFmtId="0" fontId="3" fillId="0" borderId="0"/>
  </cellStyleXfs>
  <cellXfs count="132">
    <xf numFmtId="0" fontId="0" fillId="0" borderId="0" xfId="0"/>
    <xf numFmtId="0" fontId="5" fillId="0" borderId="5" xfId="0" applyFont="1" applyBorder="1" applyAlignment="1">
      <alignment horizontal="justify" vertical="center" wrapText="1"/>
    </xf>
    <xf numFmtId="0" fontId="6" fillId="0" borderId="0" xfId="0" applyFont="1"/>
    <xf numFmtId="0" fontId="6" fillId="0" borderId="0" xfId="0" applyFont="1" applyAlignment="1">
      <alignment wrapText="1"/>
    </xf>
    <xf numFmtId="0" fontId="7" fillId="0" borderId="1" xfId="0" applyFont="1" applyBorder="1" applyAlignment="1">
      <alignment horizontal="justify" vertical="center" wrapText="1"/>
    </xf>
    <xf numFmtId="0" fontId="7" fillId="0" borderId="3" xfId="0" applyFont="1" applyBorder="1" applyAlignment="1">
      <alignment horizontal="center" vertical="center" wrapText="1"/>
    </xf>
    <xf numFmtId="0" fontId="9" fillId="0" borderId="5" xfId="0" applyFont="1" applyBorder="1" applyAlignment="1">
      <alignment horizontal="center" vertical="center" wrapText="1"/>
    </xf>
    <xf numFmtId="0" fontId="2" fillId="0" borderId="0" xfId="0" applyFont="1" applyAlignment="1">
      <alignment vertical="center" wrapText="1"/>
    </xf>
    <xf numFmtId="0" fontId="8" fillId="0" borderId="5" xfId="0" applyFont="1" applyBorder="1" applyAlignment="1">
      <alignment horizontal="justify" vertical="center" wrapText="1"/>
    </xf>
    <xf numFmtId="0" fontId="13" fillId="0" borderId="5" xfId="0" applyFont="1" applyBorder="1" applyAlignment="1">
      <alignment horizontal="center" vertical="center" wrapText="1"/>
    </xf>
    <xf numFmtId="0" fontId="7" fillId="0" borderId="5" xfId="0" applyFont="1" applyBorder="1" applyAlignment="1">
      <alignment horizontal="justify" vertical="center" wrapText="1"/>
    </xf>
    <xf numFmtId="0" fontId="7" fillId="0" borderId="5" xfId="0" applyFont="1" applyBorder="1" applyAlignment="1">
      <alignment horizontal="left" vertical="center" wrapText="1"/>
    </xf>
    <xf numFmtId="49" fontId="5" fillId="0" borderId="5" xfId="0" applyNumberFormat="1" applyFont="1" applyBorder="1" applyAlignment="1">
      <alignment horizontal="center" vertical="center" wrapText="1"/>
    </xf>
    <xf numFmtId="0" fontId="18" fillId="0" borderId="0" xfId="0" applyFont="1"/>
    <xf numFmtId="0" fontId="18" fillId="0" borderId="0" xfId="0" applyFont="1" applyAlignment="1">
      <alignment wrapText="1"/>
    </xf>
    <xf numFmtId="0" fontId="18" fillId="0" borderId="0" xfId="0" applyFont="1" applyAlignment="1">
      <alignment horizontal="right"/>
    </xf>
    <xf numFmtId="0" fontId="14" fillId="0" borderId="5" xfId="0" applyFont="1" applyBorder="1" applyAlignment="1">
      <alignment horizontal="justify" vertical="center" wrapText="1"/>
    </xf>
    <xf numFmtId="0" fontId="10" fillId="0" borderId="5" xfId="0" applyFont="1" applyBorder="1" applyAlignment="1">
      <alignment horizontal="left" vertical="center" wrapText="1"/>
    </xf>
    <xf numFmtId="0" fontId="10" fillId="0" borderId="5" xfId="0" applyFont="1" applyBorder="1" applyAlignment="1">
      <alignment horizontal="justify" vertical="center" wrapText="1"/>
    </xf>
    <xf numFmtId="0" fontId="4" fillId="0" borderId="5" xfId="0" applyFont="1" applyBorder="1" applyAlignment="1">
      <alignment horizontal="center" vertical="center" wrapText="1"/>
    </xf>
    <xf numFmtId="0" fontId="5" fillId="0" borderId="18" xfId="0" applyFont="1" applyBorder="1" applyAlignment="1">
      <alignment horizontal="center" vertical="center" wrapText="1"/>
    </xf>
    <xf numFmtId="0" fontId="18" fillId="0" borderId="0" xfId="0" applyFont="1" applyAlignment="1">
      <alignment horizontal="right"/>
    </xf>
    <xf numFmtId="0" fontId="4" fillId="0" borderId="5" xfId="0" applyFont="1" applyBorder="1" applyAlignment="1">
      <alignment horizontal="center" vertical="center" wrapText="1"/>
    </xf>
    <xf numFmtId="0" fontId="4" fillId="0" borderId="5" xfId="0" applyFont="1" applyBorder="1" applyAlignment="1">
      <alignment horizontal="left" vertical="center" wrapText="1"/>
    </xf>
    <xf numFmtId="0" fontId="5" fillId="0" borderId="5" xfId="0" applyFont="1" applyBorder="1" applyAlignment="1">
      <alignment horizontal="center" vertical="center" wrapText="1"/>
    </xf>
    <xf numFmtId="0" fontId="2" fillId="0" borderId="0" xfId="0" applyFont="1" applyBorder="1" applyAlignment="1">
      <alignment vertical="center" wrapText="1"/>
    </xf>
    <xf numFmtId="0" fontId="7" fillId="0" borderId="0" xfId="0" applyFont="1" applyAlignment="1">
      <alignment horizontal="right"/>
    </xf>
    <xf numFmtId="0" fontId="4" fillId="0" borderId="5" xfId="0" applyFont="1" applyFill="1" applyBorder="1" applyAlignment="1">
      <alignment horizontal="justify" vertical="center" wrapText="1"/>
    </xf>
    <xf numFmtId="165" fontId="4" fillId="0" borderId="5" xfId="0" applyNumberFormat="1" applyFont="1" applyFill="1" applyBorder="1" applyAlignment="1">
      <alignment horizontal="center" vertical="center"/>
    </xf>
    <xf numFmtId="0" fontId="5" fillId="0" borderId="5" xfId="0" applyFont="1" applyFill="1" applyBorder="1" applyAlignment="1">
      <alignment horizontal="justify" vertical="center" wrapText="1"/>
    </xf>
    <xf numFmtId="165" fontId="5" fillId="0" borderId="5" xfId="0" applyNumberFormat="1" applyFont="1" applyFill="1" applyBorder="1" applyAlignment="1">
      <alignment horizontal="center" vertical="center"/>
    </xf>
    <xf numFmtId="0" fontId="0" fillId="0" borderId="0" xfId="0" applyFill="1" applyAlignment="1">
      <alignment horizontal="justify"/>
    </xf>
    <xf numFmtId="0" fontId="6" fillId="0" borderId="0" xfId="0" applyFont="1" applyAlignment="1">
      <alignment vertical="center"/>
    </xf>
    <xf numFmtId="168" fontId="45" fillId="0" borderId="5" xfId="0" applyNumberFormat="1" applyFont="1" applyFill="1" applyBorder="1" applyAlignment="1">
      <alignment horizontal="center" vertical="center"/>
    </xf>
    <xf numFmtId="164" fontId="45" fillId="0" borderId="5" xfId="0" applyNumberFormat="1" applyFont="1" applyFill="1" applyBorder="1" applyAlignment="1">
      <alignment horizontal="center" vertical="center"/>
    </xf>
    <xf numFmtId="165" fontId="46" fillId="0" borderId="5" xfId="0" applyNumberFormat="1" applyFont="1" applyFill="1" applyBorder="1" applyAlignment="1">
      <alignment horizontal="center" vertical="center"/>
    </xf>
    <xf numFmtId="165" fontId="46" fillId="0" borderId="5" xfId="0" applyNumberFormat="1" applyFont="1" applyFill="1" applyBorder="1" applyAlignment="1">
      <alignment horizontal="center" vertical="center" wrapText="1"/>
    </xf>
    <xf numFmtId="165" fontId="47" fillId="0" borderId="5" xfId="0" applyNumberFormat="1" applyFont="1" applyFill="1" applyBorder="1" applyAlignment="1">
      <alignment horizontal="center" vertical="center" wrapText="1"/>
    </xf>
    <xf numFmtId="4" fontId="46" fillId="0" borderId="5" xfId="0" applyNumberFormat="1" applyFont="1" applyFill="1" applyBorder="1" applyAlignment="1">
      <alignment horizontal="center" vertical="center" wrapText="1"/>
    </xf>
    <xf numFmtId="0" fontId="48" fillId="0" borderId="5" xfId="0" applyFont="1" applyBorder="1" applyAlignment="1">
      <alignment horizontal="justify" vertical="center" wrapText="1"/>
    </xf>
    <xf numFmtId="0" fontId="44" fillId="0" borderId="5" xfId="0" applyFont="1" applyBorder="1" applyAlignment="1">
      <alignment horizontal="left" vertical="center" wrapText="1"/>
    </xf>
    <xf numFmtId="0" fontId="44" fillId="0" borderId="5" xfId="0" applyFont="1" applyBorder="1" applyAlignment="1">
      <alignment horizontal="justify" vertical="center" wrapText="1"/>
    </xf>
    <xf numFmtId="0" fontId="17" fillId="0" borderId="5" xfId="0" applyFont="1" applyFill="1" applyBorder="1" applyAlignment="1">
      <alignment horizontal="justify" vertical="center" wrapText="1"/>
    </xf>
    <xf numFmtId="165" fontId="17" fillId="0" borderId="5" xfId="0" applyNumberFormat="1" applyFont="1" applyFill="1" applyBorder="1" applyAlignment="1">
      <alignment horizontal="center" vertical="center" wrapText="1"/>
    </xf>
    <xf numFmtId="0" fontId="6" fillId="0" borderId="0" xfId="0" applyFont="1" applyAlignment="1">
      <alignment horizontal="right"/>
    </xf>
    <xf numFmtId="0" fontId="18" fillId="0" borderId="0" xfId="0" applyFont="1" applyFill="1"/>
    <xf numFmtId="0" fontId="4" fillId="0" borderId="5" xfId="0" applyFont="1" applyFill="1" applyBorder="1" applyAlignment="1">
      <alignment horizontal="center" vertical="center" wrapText="1"/>
    </xf>
    <xf numFmtId="0" fontId="4" fillId="0" borderId="5" xfId="0" applyFont="1" applyFill="1" applyBorder="1" applyAlignment="1">
      <alignment horizontal="justify" vertical="center"/>
    </xf>
    <xf numFmtId="165" fontId="44" fillId="0" borderId="5" xfId="1" applyNumberFormat="1" applyFont="1" applyFill="1" applyBorder="1" applyAlignment="1">
      <alignment horizontal="center" vertical="center" wrapText="1"/>
    </xf>
    <xf numFmtId="165" fontId="4" fillId="0" borderId="5" xfId="1" applyNumberFormat="1" applyFont="1" applyFill="1" applyBorder="1" applyAlignment="1">
      <alignment horizontal="center" vertical="center" wrapText="1"/>
    </xf>
    <xf numFmtId="0" fontId="11" fillId="0" borderId="5" xfId="0" applyFont="1" applyFill="1" applyBorder="1" applyAlignment="1">
      <alignment horizontal="justify" vertical="center" wrapText="1"/>
    </xf>
    <xf numFmtId="165" fontId="11" fillId="0" borderId="5" xfId="1" applyNumberFormat="1" applyFont="1" applyFill="1" applyBorder="1" applyAlignment="1">
      <alignment horizontal="center" vertical="center" wrapText="1"/>
    </xf>
    <xf numFmtId="165" fontId="49" fillId="0" borderId="5" xfId="1" applyNumberFormat="1" applyFont="1" applyFill="1" applyBorder="1" applyAlignment="1">
      <alignment horizontal="center" vertical="center" wrapText="1"/>
    </xf>
    <xf numFmtId="0" fontId="8" fillId="0" borderId="5" xfId="0" applyFont="1" applyFill="1" applyBorder="1" applyAlignment="1">
      <alignment horizontal="center"/>
    </xf>
    <xf numFmtId="0" fontId="8" fillId="0" borderId="5" xfId="0"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5" xfId="0" applyFont="1" applyFill="1" applyBorder="1" applyAlignment="1">
      <alignment horizontal="center" vertical="center" wrapText="1"/>
    </xf>
    <xf numFmtId="165" fontId="44" fillId="0" borderId="5" xfId="0" applyNumberFormat="1" applyFont="1" applyFill="1" applyBorder="1" applyAlignment="1">
      <alignment horizontal="center" vertical="center" wrapText="1"/>
    </xf>
    <xf numFmtId="165" fontId="44" fillId="0" borderId="5" xfId="0" applyNumberFormat="1" applyFont="1" applyFill="1" applyBorder="1" applyAlignment="1">
      <alignment horizontal="center" vertical="center"/>
    </xf>
    <xf numFmtId="165" fontId="48" fillId="0" borderId="5" xfId="0" applyNumberFormat="1" applyFont="1" applyFill="1" applyBorder="1" applyAlignment="1">
      <alignment horizontal="center" vertical="center" wrapText="1"/>
    </xf>
    <xf numFmtId="165" fontId="48" fillId="0" borderId="5" xfId="0" applyNumberFormat="1" applyFont="1" applyFill="1" applyBorder="1" applyAlignment="1">
      <alignment horizontal="center" vertical="center"/>
    </xf>
    <xf numFmtId="0" fontId="44" fillId="0" borderId="5" xfId="0" applyFont="1" applyFill="1" applyBorder="1" applyAlignment="1">
      <alignment horizontal="center" vertical="center" wrapText="1"/>
    </xf>
    <xf numFmtId="0" fontId="48" fillId="0" borderId="5" xfId="0" applyFont="1" applyFill="1" applyBorder="1" applyAlignment="1">
      <alignment horizontal="center" vertical="center"/>
    </xf>
    <xf numFmtId="14" fontId="48" fillId="0" borderId="5" xfId="0" applyNumberFormat="1" applyFont="1" applyFill="1" applyBorder="1" applyAlignment="1">
      <alignment horizontal="center" vertical="center"/>
    </xf>
    <xf numFmtId="0" fontId="44" fillId="0" borderId="5" xfId="0" applyFont="1" applyFill="1" applyBorder="1" applyAlignment="1">
      <alignment horizontal="center" vertical="center"/>
    </xf>
    <xf numFmtId="0" fontId="48" fillId="0" borderId="5" xfId="0" applyFont="1" applyFill="1" applyBorder="1" applyAlignment="1">
      <alignment horizontal="justify" vertical="center"/>
    </xf>
    <xf numFmtId="0" fontId="50" fillId="0" borderId="2" xfId="0" applyFont="1" applyFill="1" applyBorder="1" applyAlignment="1">
      <alignment horizontal="justify" vertical="center" wrapText="1"/>
    </xf>
    <xf numFmtId="0" fontId="51" fillId="0" borderId="5" xfId="71" applyFont="1" applyFill="1" applyBorder="1" applyAlignment="1">
      <alignment horizontal="justify" vertical="center" wrapText="1"/>
    </xf>
    <xf numFmtId="0" fontId="51" fillId="0" borderId="5" xfId="71" applyFont="1" applyFill="1" applyBorder="1" applyAlignment="1">
      <alignment horizontal="left" vertical="top" wrapText="1"/>
    </xf>
    <xf numFmtId="167" fontId="45" fillId="0" borderId="5" xfId="1" applyNumberFormat="1" applyFont="1" applyFill="1" applyBorder="1" applyAlignment="1">
      <alignment horizontal="center" vertical="center"/>
    </xf>
    <xf numFmtId="0" fontId="45" fillId="0" borderId="5" xfId="0" applyFont="1" applyFill="1" applyBorder="1" applyAlignment="1">
      <alignment horizontal="center" vertical="center"/>
    </xf>
    <xf numFmtId="0" fontId="45" fillId="0" borderId="5" xfId="0" applyFont="1" applyFill="1" applyBorder="1" applyAlignment="1">
      <alignment horizontal="center" vertical="center" wrapText="1"/>
    </xf>
    <xf numFmtId="167" fontId="50" fillId="0" borderId="5" xfId="1" applyNumberFormat="1" applyFont="1" applyFill="1" applyBorder="1" applyAlignment="1">
      <alignment horizontal="center" vertical="center"/>
    </xf>
    <xf numFmtId="164" fontId="50" fillId="0" borderId="5" xfId="0" applyNumberFormat="1" applyFont="1" applyFill="1" applyBorder="1" applyAlignment="1">
      <alignment horizontal="center" vertical="center"/>
    </xf>
    <xf numFmtId="164" fontId="45" fillId="0" borderId="5" xfId="0" applyNumberFormat="1" applyFont="1" applyFill="1" applyBorder="1" applyAlignment="1">
      <alignment horizontal="center" vertical="center" wrapText="1"/>
    </xf>
    <xf numFmtId="0" fontId="48" fillId="0" borderId="5" xfId="0" applyFont="1" applyFill="1" applyBorder="1" applyAlignment="1">
      <alignment horizontal="center" vertical="center" wrapText="1"/>
    </xf>
    <xf numFmtId="164" fontId="48" fillId="0" borderId="5" xfId="0" applyNumberFormat="1" applyFont="1" applyFill="1" applyBorder="1" applyAlignment="1">
      <alignment horizontal="center" vertical="center" wrapText="1"/>
    </xf>
    <xf numFmtId="0" fontId="53" fillId="0" borderId="5" xfId="0" applyFont="1" applyFill="1" applyBorder="1" applyAlignment="1">
      <alignment horizontal="center" vertical="center" wrapText="1"/>
    </xf>
    <xf numFmtId="164" fontId="44" fillId="0" borderId="5" xfId="0" applyNumberFormat="1" applyFont="1" applyFill="1" applyBorder="1" applyAlignment="1">
      <alignment horizontal="center" vertical="center" wrapText="1"/>
    </xf>
    <xf numFmtId="0" fontId="54" fillId="0" borderId="5" xfId="0" applyFont="1" applyFill="1" applyBorder="1" applyAlignment="1">
      <alignment horizontal="center" vertical="center" wrapText="1"/>
    </xf>
    <xf numFmtId="165" fontId="55" fillId="0" borderId="5" xfId="0" applyNumberFormat="1" applyFont="1" applyFill="1" applyBorder="1" applyAlignment="1">
      <alignment vertical="center" wrapText="1"/>
    </xf>
    <xf numFmtId="166" fontId="47" fillId="0" borderId="5" xfId="0" applyNumberFormat="1" applyFont="1" applyFill="1" applyBorder="1" applyAlignment="1">
      <alignment horizontal="center" vertical="center" wrapText="1"/>
    </xf>
    <xf numFmtId="4" fontId="47" fillId="0" borderId="5" xfId="0" applyNumberFormat="1" applyFont="1" applyFill="1" applyBorder="1" applyAlignment="1">
      <alignment horizontal="center" vertical="center" wrapText="1"/>
    </xf>
    <xf numFmtId="165" fontId="56" fillId="0" borderId="5"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45" fillId="24" borderId="2" xfId="0" applyFont="1" applyFill="1" applyBorder="1" applyAlignment="1">
      <alignment horizontal="justify" vertical="center" wrapText="1"/>
    </xf>
    <xf numFmtId="0" fontId="50" fillId="24" borderId="4" xfId="0" applyFont="1" applyFill="1" applyBorder="1" applyAlignment="1">
      <alignment horizontal="center" vertical="center" wrapText="1"/>
    </xf>
    <xf numFmtId="0" fontId="50" fillId="0" borderId="4" xfId="0" applyFont="1" applyBorder="1" applyAlignment="1">
      <alignment horizontal="center" vertical="center" wrapText="1"/>
    </xf>
    <xf numFmtId="0" fontId="57" fillId="24" borderId="4" xfId="0" applyFont="1" applyFill="1" applyBorder="1" applyAlignment="1">
      <alignment horizontal="center" vertical="center" wrapText="1"/>
    </xf>
    <xf numFmtId="165" fontId="51" fillId="0" borderId="5" xfId="71" applyNumberFormat="1" applyFont="1" applyBorder="1" applyAlignment="1">
      <alignment horizontal="center" vertical="center" wrapText="1"/>
    </xf>
    <xf numFmtId="165" fontId="51" fillId="0" borderId="5" xfId="71" applyNumberFormat="1" applyFont="1" applyBorder="1" applyAlignment="1">
      <alignment horizontal="center" vertical="top" wrapText="1"/>
    </xf>
    <xf numFmtId="0" fontId="51" fillId="0" borderId="21" xfId="71" applyFont="1" applyBorder="1" applyAlignment="1">
      <alignment horizontal="justify" vertical="top" wrapText="1"/>
    </xf>
    <xf numFmtId="0" fontId="51" fillId="0" borderId="6" xfId="71" applyFont="1" applyBorder="1" applyAlignment="1">
      <alignment horizontal="justify" vertical="top" wrapText="1"/>
    </xf>
    <xf numFmtId="164" fontId="5" fillId="0" borderId="5" xfId="0" applyNumberFormat="1" applyFont="1" applyFill="1" applyBorder="1" applyAlignment="1">
      <alignment horizontal="center" vertical="center" wrapText="1"/>
    </xf>
    <xf numFmtId="164" fontId="4" fillId="0" borderId="5" xfId="0" applyNumberFormat="1" applyFont="1" applyFill="1" applyBorder="1" applyAlignment="1">
      <alignment horizontal="center" vertical="center" wrapText="1"/>
    </xf>
    <xf numFmtId="165" fontId="51" fillId="0" borderId="5" xfId="71" applyNumberFormat="1" applyFont="1" applyBorder="1" applyAlignment="1">
      <alignment horizontal="justify" vertical="center" wrapText="1"/>
    </xf>
    <xf numFmtId="0" fontId="6" fillId="0" borderId="0" xfId="0" applyFont="1" applyAlignment="1">
      <alignment horizontal="center" wrapText="1"/>
    </xf>
    <xf numFmtId="0" fontId="12" fillId="0" borderId="0" xfId="0" applyFont="1" applyAlignment="1">
      <alignment horizontal="center" wrapText="1"/>
    </xf>
    <xf numFmtId="0" fontId="8" fillId="0" borderId="5" xfId="0" applyFont="1" applyFill="1" applyBorder="1" applyAlignment="1">
      <alignment horizontal="center"/>
    </xf>
    <xf numFmtId="0" fontId="10" fillId="0" borderId="0" xfId="0" applyFont="1" applyFill="1" applyAlignment="1">
      <alignment horizontal="justify" wrapText="1"/>
    </xf>
    <xf numFmtId="0" fontId="8" fillId="0" borderId="5" xfId="0" applyFont="1" applyFill="1" applyBorder="1" applyAlignment="1">
      <alignment horizontal="center" vertical="center" wrapText="1"/>
    </xf>
    <xf numFmtId="0" fontId="8" fillId="0" borderId="5" xfId="0" applyFont="1" applyFill="1" applyBorder="1" applyAlignment="1">
      <alignment horizontal="center" vertical="center"/>
    </xf>
    <xf numFmtId="0" fontId="7" fillId="0" borderId="8" xfId="0" applyFont="1" applyBorder="1" applyAlignment="1">
      <alignment horizontal="center" wrapText="1"/>
    </xf>
    <xf numFmtId="0" fontId="8" fillId="0" borderId="18"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20" xfId="0" applyFont="1" applyFill="1" applyBorder="1" applyAlignment="1">
      <alignment horizontal="center" vertical="center"/>
    </xf>
    <xf numFmtId="0" fontId="18" fillId="0" borderId="0" xfId="0" applyFont="1" applyAlignment="1">
      <alignment horizontal="right"/>
    </xf>
    <xf numFmtId="0" fontId="47" fillId="0" borderId="0" xfId="0" applyFont="1" applyFill="1" applyAlignment="1">
      <alignment horizontal="justify" vertical="center" wrapText="1"/>
    </xf>
    <xf numFmtId="0" fontId="47" fillId="0" borderId="0" xfId="0" applyFont="1" applyAlignment="1">
      <alignment horizontal="justify" wrapText="1"/>
    </xf>
    <xf numFmtId="0" fontId="12" fillId="0" borderId="0" xfId="0" applyFont="1" applyFill="1" applyAlignment="1">
      <alignment horizontal="center" vertical="center" wrapText="1"/>
    </xf>
    <xf numFmtId="0" fontId="4" fillId="0" borderId="5" xfId="0" applyFont="1" applyFill="1" applyBorder="1" applyAlignment="1">
      <alignment horizontal="center" vertical="center"/>
    </xf>
    <xf numFmtId="0" fontId="4" fillId="0" borderId="5" xfId="0" applyFont="1" applyFill="1" applyBorder="1" applyAlignment="1">
      <alignment horizontal="center" vertical="center" wrapText="1"/>
    </xf>
    <xf numFmtId="0" fontId="47" fillId="0" borderId="0" xfId="71" applyFont="1" applyAlignment="1">
      <alignment horizontal="justify" vertical="center" wrapText="1"/>
    </xf>
    <xf numFmtId="0" fontId="47" fillId="0" borderId="0" xfId="71" applyFont="1" applyAlignment="1">
      <alignment horizontal="justify" vertical="center"/>
    </xf>
    <xf numFmtId="0" fontId="51" fillId="0" borderId="21" xfId="71" applyFont="1" applyFill="1" applyBorder="1" applyAlignment="1">
      <alignment horizontal="justify" vertical="top" wrapText="1"/>
    </xf>
    <xf numFmtId="0" fontId="51" fillId="0" borderId="6" xfId="71" applyFont="1" applyFill="1" applyBorder="1" applyAlignment="1">
      <alignment horizontal="justify" vertical="top" wrapText="1"/>
    </xf>
    <xf numFmtId="0" fontId="51" fillId="0" borderId="22" xfId="71" applyFont="1" applyFill="1" applyBorder="1" applyAlignment="1">
      <alignment horizontal="justify" vertical="top" wrapText="1"/>
    </xf>
    <xf numFmtId="0" fontId="10" fillId="0" borderId="7" xfId="0" applyFont="1" applyBorder="1" applyAlignment="1">
      <alignment horizontal="left"/>
    </xf>
    <xf numFmtId="0" fontId="12" fillId="0" borderId="0" xfId="0" applyFont="1" applyAlignment="1">
      <alignment horizontal="center" vertical="center" wrapText="1"/>
    </xf>
    <xf numFmtId="0" fontId="6" fillId="0" borderId="0" xfId="0" applyFont="1" applyAlignment="1">
      <alignment horizontal="right"/>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0" fontId="4" fillId="0" borderId="5" xfId="0" applyFont="1" applyBorder="1" applyAlignment="1">
      <alignment horizontal="center" vertical="center" wrapText="1"/>
    </xf>
    <xf numFmtId="0" fontId="47" fillId="0" borderId="0" xfId="0" applyFont="1" applyBorder="1" applyAlignment="1">
      <alignment horizontal="justify"/>
    </xf>
    <xf numFmtId="0" fontId="7" fillId="0" borderId="0" xfId="0" applyFont="1" applyAlignment="1">
      <alignment horizontal="right" vertical="center"/>
    </xf>
    <xf numFmtId="164" fontId="5" fillId="0" borderId="5" xfId="0" applyNumberFormat="1" applyFont="1" applyFill="1" applyBorder="1" applyAlignment="1">
      <alignment horizontal="center" vertical="center" wrapText="1"/>
    </xf>
    <xf numFmtId="0" fontId="48" fillId="0" borderId="5" xfId="0" applyFont="1" applyFill="1" applyBorder="1" applyAlignment="1">
      <alignment horizontal="center" vertical="center" wrapText="1"/>
    </xf>
    <xf numFmtId="0" fontId="17" fillId="0" borderId="7" xfId="0" applyFont="1" applyFill="1" applyBorder="1" applyAlignment="1">
      <alignment horizontal="justify" vertical="center" wrapText="1"/>
    </xf>
    <xf numFmtId="0" fontId="15"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cellXfs>
  <cellStyles count="72">
    <cellStyle name="20% - Accent1" xfId="5"/>
    <cellStyle name="20% - Accent2" xfId="6"/>
    <cellStyle name="20% - Accent3" xfId="7"/>
    <cellStyle name="20% - Accent4" xfId="8"/>
    <cellStyle name="20% - Accent5" xfId="9"/>
    <cellStyle name="20% - Accent6" xfId="10"/>
    <cellStyle name="40% - Accent1" xfId="11"/>
    <cellStyle name="40% - Accent2" xfId="12"/>
    <cellStyle name="40% - Accent3" xfId="13"/>
    <cellStyle name="40% - Accent4" xfId="14"/>
    <cellStyle name="40% - Accent5" xfId="15"/>
    <cellStyle name="40% - Accent6" xfId="16"/>
    <cellStyle name="60% - Accent1" xfId="17"/>
    <cellStyle name="60% - Accent2" xfId="18"/>
    <cellStyle name="60% - Accent3" xfId="19"/>
    <cellStyle name="60% - Accent4" xfId="20"/>
    <cellStyle name="60% - Accent5" xfId="21"/>
    <cellStyle name="60% - Accent6" xfId="22"/>
    <cellStyle name="Accent1" xfId="23"/>
    <cellStyle name="Accent2" xfId="24"/>
    <cellStyle name="Accent3" xfId="25"/>
    <cellStyle name="Accent4" xfId="26"/>
    <cellStyle name="Accent5" xfId="27"/>
    <cellStyle name="Accent6" xfId="28"/>
    <cellStyle name="Bad" xfId="29"/>
    <cellStyle name="Calculation" xfId="30"/>
    <cellStyle name="Check Cell" xfId="31"/>
    <cellStyle name="Explanatory Text" xfId="32"/>
    <cellStyle name="Good" xfId="33"/>
    <cellStyle name="Heading 1" xfId="34"/>
    <cellStyle name="Heading 2" xfId="35"/>
    <cellStyle name="Heading 3" xfId="36"/>
    <cellStyle name="Heading 4" xfId="37"/>
    <cellStyle name="Input" xfId="38"/>
    <cellStyle name="Linked Cell" xfId="39"/>
    <cellStyle name="Neutral" xfId="40"/>
    <cellStyle name="Normal 2" xfId="41"/>
    <cellStyle name="Normal 4 2" xfId="42"/>
    <cellStyle name="Normal_99201R_2008_12_29_08_15_01" xfId="43"/>
    <cellStyle name="Note" xfId="44"/>
    <cellStyle name="Output" xfId="45"/>
    <cellStyle name="Style 1" xfId="46"/>
    <cellStyle name="Title" xfId="47"/>
    <cellStyle name="Total" xfId="48"/>
    <cellStyle name="Warning Text" xfId="49"/>
    <cellStyle name="Обычный" xfId="0" builtinId="0"/>
    <cellStyle name="Обычный 10" xfId="66"/>
    <cellStyle name="Обычный 11" xfId="4"/>
    <cellStyle name="Обычный 11 2" xfId="50"/>
    <cellStyle name="Обычный 11 2 2" xfId="51"/>
    <cellStyle name="Обычный 11 3" xfId="52"/>
    <cellStyle name="Обычный 11 4" xfId="53"/>
    <cellStyle name="Обычный 12" xfId="70"/>
    <cellStyle name="Обычный 13" xfId="65"/>
    <cellStyle name="Обычный 14" xfId="3"/>
    <cellStyle name="Обычный 15" xfId="2"/>
    <cellStyle name="Обычный 2" xfId="54"/>
    <cellStyle name="Обычный 2 2" xfId="55"/>
    <cellStyle name="Обычный 2 3" xfId="56"/>
    <cellStyle name="Обычный 2 4" xfId="67"/>
    <cellStyle name="Обычный 22" xfId="71"/>
    <cellStyle name="Обычный 3" xfId="57"/>
    <cellStyle name="Обычный 3 2" xfId="58"/>
    <cellStyle name="Обычный 3 3" xfId="68"/>
    <cellStyle name="Обычный 4" xfId="59"/>
    <cellStyle name="Обычный 5" xfId="60"/>
    <cellStyle name="Обычный 6" xfId="61"/>
    <cellStyle name="Обычный 7" xfId="62"/>
    <cellStyle name="Обычный 8" xfId="63"/>
    <cellStyle name="Обычный 9" xfId="64"/>
    <cellStyle name="Процентный 2" xfId="69"/>
    <cellStyle name="Финансовый" xfId="1" builtinId="3"/>
  </cellStyles>
  <dxfs count="0"/>
  <tableStyles count="0" defaultTableStyle="TableStyleMedium2" defaultPivotStyle="PivotStyleLight16"/>
  <colors>
    <mruColors>
      <color rgb="FF21EC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H15"/>
  <sheetViews>
    <sheetView tabSelected="1" view="pageBreakPreview" zoomScaleNormal="100" zoomScaleSheetLayoutView="100" workbookViewId="0">
      <selection activeCell="B1" sqref="B1"/>
    </sheetView>
  </sheetViews>
  <sheetFormatPr defaultRowHeight="15" x14ac:dyDescent="0.25"/>
  <cols>
    <col min="1" max="1" width="21.7109375" customWidth="1"/>
    <col min="2" max="2" width="31" customWidth="1"/>
    <col min="3" max="3" width="11.5703125" customWidth="1"/>
    <col min="6" max="7" width="10.5703125" customWidth="1"/>
    <col min="8" max="8" width="12.5703125" customWidth="1"/>
  </cols>
  <sheetData>
    <row r="1" spans="1:8" ht="33.75" customHeight="1" x14ac:dyDescent="0.25">
      <c r="F1" s="98" t="s">
        <v>196</v>
      </c>
      <c r="G1" s="98"/>
      <c r="H1" s="98"/>
    </row>
    <row r="3" spans="1:8" ht="15.75" x14ac:dyDescent="0.25">
      <c r="A3" s="13"/>
      <c r="B3" s="13"/>
      <c r="C3" s="13"/>
      <c r="D3" s="13"/>
      <c r="E3" s="13"/>
      <c r="F3" s="13"/>
      <c r="G3" s="13"/>
      <c r="H3" s="13" t="s">
        <v>0</v>
      </c>
    </row>
    <row r="4" spans="1:8" ht="15.75" x14ac:dyDescent="0.25">
      <c r="A4" s="13"/>
      <c r="B4" s="13"/>
      <c r="C4" s="13"/>
      <c r="D4" s="13"/>
      <c r="E4" s="13"/>
      <c r="F4" s="13"/>
      <c r="G4" s="13"/>
      <c r="H4" s="13"/>
    </row>
    <row r="5" spans="1:8" ht="35.25" customHeight="1" x14ac:dyDescent="0.25">
      <c r="A5" s="99" t="s">
        <v>116</v>
      </c>
      <c r="B5" s="99"/>
      <c r="C5" s="99"/>
      <c r="D5" s="99"/>
      <c r="E5" s="99"/>
      <c r="F5" s="99"/>
      <c r="G5" s="99"/>
      <c r="H5" s="99"/>
    </row>
    <row r="6" spans="1:8" ht="18" customHeight="1" x14ac:dyDescent="0.25">
      <c r="A6" s="14"/>
      <c r="B6" s="14"/>
      <c r="C6" s="14"/>
      <c r="D6" s="14"/>
      <c r="E6" s="14"/>
      <c r="F6" s="104" t="s">
        <v>1</v>
      </c>
      <c r="G6" s="104"/>
      <c r="H6" s="104"/>
    </row>
    <row r="7" spans="1:8" ht="44.25" customHeight="1" x14ac:dyDescent="0.25">
      <c r="A7" s="100"/>
      <c r="B7" s="102" t="s">
        <v>115</v>
      </c>
      <c r="C7" s="105" t="s">
        <v>108</v>
      </c>
      <c r="D7" s="106"/>
      <c r="E7" s="106"/>
      <c r="F7" s="107"/>
      <c r="G7" s="102" t="s">
        <v>151</v>
      </c>
      <c r="H7" s="103"/>
    </row>
    <row r="8" spans="1:8" ht="46.5" customHeight="1" x14ac:dyDescent="0.25">
      <c r="A8" s="100"/>
      <c r="B8" s="103"/>
      <c r="C8" s="84" t="s">
        <v>152</v>
      </c>
      <c r="D8" s="84" t="s">
        <v>153</v>
      </c>
      <c r="E8" s="84" t="s">
        <v>154</v>
      </c>
      <c r="F8" s="84" t="s">
        <v>155</v>
      </c>
      <c r="G8" s="54" t="s">
        <v>36</v>
      </c>
      <c r="H8" s="55" t="s">
        <v>2</v>
      </c>
    </row>
    <row r="9" spans="1:8" x14ac:dyDescent="0.25">
      <c r="A9" s="53">
        <v>1</v>
      </c>
      <c r="B9" s="53">
        <v>2</v>
      </c>
      <c r="C9" s="53">
        <v>3</v>
      </c>
      <c r="D9" s="54">
        <v>4</v>
      </c>
      <c r="E9" s="54">
        <v>5</v>
      </c>
      <c r="F9" s="54">
        <v>6</v>
      </c>
      <c r="G9" s="55">
        <v>7</v>
      </c>
      <c r="H9" s="55" t="s">
        <v>133</v>
      </c>
    </row>
    <row r="10" spans="1:8" ht="31.5" x14ac:dyDescent="0.25">
      <c r="A10" s="27" t="s">
        <v>3</v>
      </c>
      <c r="B10" s="28">
        <v>2681586</v>
      </c>
      <c r="C10" s="57">
        <f>C11+C12</f>
        <v>1273964.3999999999</v>
      </c>
      <c r="D10" s="57">
        <f>D11+D12</f>
        <v>155425.76424136004</v>
      </c>
      <c r="E10" s="57">
        <f>E11+E12</f>
        <v>139085.78915968002</v>
      </c>
      <c r="F10" s="57">
        <f>F11+F12</f>
        <v>180471.52002078007</v>
      </c>
      <c r="G10" s="57">
        <f>G11+G12</f>
        <v>1748947.47342182</v>
      </c>
      <c r="H10" s="58">
        <f>G10/B10*100</f>
        <v>65.220637093936944</v>
      </c>
    </row>
    <row r="11" spans="1:8" x14ac:dyDescent="0.25">
      <c r="A11" s="29" t="s">
        <v>4</v>
      </c>
      <c r="B11" s="30" t="s">
        <v>117</v>
      </c>
      <c r="C11" s="59">
        <v>1535998</v>
      </c>
      <c r="D11" s="59">
        <f>1691605.9115597-C11</f>
        <v>155607.91155970003</v>
      </c>
      <c r="E11" s="59">
        <f>2106727.10334067-C11-D11</f>
        <v>415121.19178096997</v>
      </c>
      <c r="F11" s="59">
        <f>2287943.72671693-E11-D11-C11</f>
        <v>181216.62337626005</v>
      </c>
      <c r="G11" s="60">
        <f>D11+E11+F11+C11</f>
        <v>2287943.72671693</v>
      </c>
      <c r="H11" s="60">
        <f>G11/3667760.6*100</f>
        <v>62.37985452804444</v>
      </c>
    </row>
    <row r="12" spans="1:8" x14ac:dyDescent="0.25">
      <c r="A12" s="29" t="s">
        <v>5</v>
      </c>
      <c r="B12" s="30">
        <v>-986174.6</v>
      </c>
      <c r="C12" s="59">
        <v>-262033.6</v>
      </c>
      <c r="D12" s="59">
        <f>-262215.74731834-C12</f>
        <v>-182.14731833999394</v>
      </c>
      <c r="E12" s="59">
        <f>-538251.14993963-C12-D12</f>
        <v>-276035.40262128995</v>
      </c>
      <c r="F12" s="59">
        <f>-538996.25329511-E12-D12-C12</f>
        <v>-745.10335547997965</v>
      </c>
      <c r="G12" s="60">
        <f>D12+E12+F12+C12</f>
        <v>-538996.25329510996</v>
      </c>
      <c r="H12" s="60">
        <f>G12/B12*100</f>
        <v>54.655256107296822</v>
      </c>
    </row>
    <row r="13" spans="1:8" x14ac:dyDescent="0.25">
      <c r="A13" s="31"/>
      <c r="B13" s="31"/>
      <c r="C13" s="31"/>
      <c r="D13" s="31"/>
      <c r="E13" s="31"/>
      <c r="F13" s="31"/>
      <c r="G13" s="31"/>
      <c r="H13" s="31"/>
    </row>
    <row r="14" spans="1:8" ht="37.5" customHeight="1" x14ac:dyDescent="0.25">
      <c r="A14" s="101" t="s">
        <v>6</v>
      </c>
      <c r="B14" s="101"/>
      <c r="C14" s="101"/>
      <c r="D14" s="101"/>
      <c r="E14" s="101"/>
      <c r="F14" s="101"/>
      <c r="G14" s="101"/>
      <c r="H14" s="101"/>
    </row>
    <row r="15" spans="1:8" ht="50.25" customHeight="1" x14ac:dyDescent="0.25">
      <c r="A15" s="101" t="s">
        <v>126</v>
      </c>
      <c r="B15" s="101"/>
      <c r="C15" s="101"/>
      <c r="D15" s="101"/>
      <c r="E15" s="101"/>
      <c r="F15" s="101"/>
      <c r="G15" s="101"/>
      <c r="H15" s="101"/>
    </row>
  </sheetData>
  <mergeCells count="9">
    <mergeCell ref="F1:H1"/>
    <mergeCell ref="A5:H5"/>
    <mergeCell ref="A7:A8"/>
    <mergeCell ref="A14:H14"/>
    <mergeCell ref="A15:H15"/>
    <mergeCell ref="B7:B8"/>
    <mergeCell ref="F6:H6"/>
    <mergeCell ref="C7:F7"/>
    <mergeCell ref="G7:H7"/>
  </mergeCells>
  <printOptions horizontalCentered="1"/>
  <pageMargins left="0.78740157480314965" right="0.39370078740157483" top="0.74803149606299213" bottom="0.74803149606299213" header="0.31496062992125984" footer="0.31496062992125984"/>
  <pageSetup paperSize="9" scale="76" orientation="portrait" r:id="rId1"/>
  <headerFooter differentFirst="1">
    <oddHeader>&amp;C&amp;P</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I17"/>
  <sheetViews>
    <sheetView view="pageBreakPreview" zoomScale="115" zoomScaleNormal="115" zoomScaleSheetLayoutView="115" workbookViewId="0">
      <selection activeCell="L12" sqref="L12"/>
    </sheetView>
  </sheetViews>
  <sheetFormatPr defaultRowHeight="15" x14ac:dyDescent="0.25"/>
  <cols>
    <col min="1" max="1" width="32.7109375" customWidth="1"/>
    <col min="2" max="8" width="12.42578125" customWidth="1"/>
  </cols>
  <sheetData>
    <row r="1" spans="1:9" ht="15.75" x14ac:dyDescent="0.25">
      <c r="A1" s="13"/>
      <c r="B1" s="13"/>
      <c r="C1" s="13"/>
      <c r="D1" s="13"/>
      <c r="E1" s="13"/>
      <c r="F1" s="13"/>
      <c r="G1" s="13"/>
      <c r="H1" s="15" t="s">
        <v>95</v>
      </c>
    </row>
    <row r="2" spans="1:9" ht="15.75" x14ac:dyDescent="0.25">
      <c r="A2" s="13"/>
      <c r="B2" s="13"/>
      <c r="C2" s="13"/>
      <c r="D2" s="13"/>
      <c r="E2" s="13"/>
      <c r="F2" s="13"/>
      <c r="G2" s="13"/>
      <c r="H2" s="13"/>
    </row>
    <row r="3" spans="1:9" ht="15.75" x14ac:dyDescent="0.25">
      <c r="A3" s="99" t="s">
        <v>96</v>
      </c>
      <c r="B3" s="99"/>
      <c r="C3" s="99"/>
      <c r="D3" s="99"/>
      <c r="E3" s="99"/>
      <c r="F3" s="99"/>
      <c r="G3" s="99"/>
      <c r="H3" s="99"/>
    </row>
    <row r="4" spans="1:9" ht="15.75" x14ac:dyDescent="0.25">
      <c r="A4" s="13"/>
      <c r="B4" s="13"/>
      <c r="C4" s="13"/>
      <c r="D4" s="13"/>
      <c r="E4" s="13"/>
      <c r="F4" s="13"/>
      <c r="G4" s="13"/>
      <c r="H4" s="13"/>
    </row>
    <row r="5" spans="1:9" x14ac:dyDescent="0.25">
      <c r="H5" s="26" t="s">
        <v>97</v>
      </c>
    </row>
    <row r="6" spans="1:9" ht="14.45" customHeight="1" x14ac:dyDescent="0.25">
      <c r="A6" s="130" t="s">
        <v>37</v>
      </c>
      <c r="B6" s="130" t="s">
        <v>181</v>
      </c>
      <c r="C6" s="130"/>
      <c r="D6" s="131" t="s">
        <v>113</v>
      </c>
      <c r="E6" s="131" t="s">
        <v>194</v>
      </c>
      <c r="F6" s="130" t="s">
        <v>182</v>
      </c>
      <c r="G6" s="130"/>
      <c r="H6" s="130"/>
      <c r="I6" s="25"/>
    </row>
    <row r="7" spans="1:9" ht="14.45" customHeight="1" x14ac:dyDescent="0.25">
      <c r="A7" s="130"/>
      <c r="B7" s="130"/>
      <c r="C7" s="130"/>
      <c r="D7" s="131"/>
      <c r="E7" s="131"/>
      <c r="F7" s="130" t="s">
        <v>36</v>
      </c>
      <c r="G7" s="131" t="s">
        <v>107</v>
      </c>
      <c r="H7" s="131" t="s">
        <v>98</v>
      </c>
      <c r="I7" s="7"/>
    </row>
    <row r="8" spans="1:9" x14ac:dyDescent="0.25">
      <c r="A8" s="130"/>
      <c r="B8" s="86" t="s">
        <v>99</v>
      </c>
      <c r="C8" s="86" t="s">
        <v>100</v>
      </c>
      <c r="D8" s="131"/>
      <c r="E8" s="131"/>
      <c r="F8" s="130"/>
      <c r="G8" s="131"/>
      <c r="H8" s="131"/>
      <c r="I8" s="7"/>
    </row>
    <row r="9" spans="1:9" ht="21" x14ac:dyDescent="0.25">
      <c r="A9" s="42" t="s">
        <v>101</v>
      </c>
      <c r="B9" s="83" t="s">
        <v>183</v>
      </c>
      <c r="C9" s="83">
        <v>532598.69999999995</v>
      </c>
      <c r="D9" s="43">
        <f>D11+D13</f>
        <v>1203852.6000000001</v>
      </c>
      <c r="E9" s="83">
        <f>E11+E13</f>
        <v>1156852.6300000001</v>
      </c>
      <c r="F9" s="83">
        <f>F11+F13</f>
        <v>780540.4</v>
      </c>
      <c r="G9" s="83">
        <f>F9/D9*100</f>
        <v>64.836874547598271</v>
      </c>
      <c r="H9" s="83">
        <f>F9/E9%</f>
        <v>67.471031292896825</v>
      </c>
      <c r="I9" s="7"/>
    </row>
    <row r="10" spans="1:9" ht="21" x14ac:dyDescent="0.25">
      <c r="A10" s="42" t="s">
        <v>102</v>
      </c>
      <c r="B10" s="83">
        <v>4.5</v>
      </c>
      <c r="C10" s="83">
        <f>C9/C16*100</f>
        <v>3.5808501529153145</v>
      </c>
      <c r="D10" s="43">
        <f>D9/D16*100</f>
        <v>5.5940928922989794</v>
      </c>
      <c r="E10" s="83">
        <f>E9/E16*100</f>
        <v>4.937001675980337</v>
      </c>
      <c r="F10" s="83">
        <f>F9/F16*100</f>
        <v>4.7389290050222517</v>
      </c>
      <c r="G10" s="83"/>
      <c r="H10" s="83"/>
      <c r="I10" s="7"/>
    </row>
    <row r="11" spans="1:9" ht="21" x14ac:dyDescent="0.25">
      <c r="A11" s="42" t="s">
        <v>103</v>
      </c>
      <c r="B11" s="83" t="s">
        <v>184</v>
      </c>
      <c r="C11" s="83">
        <v>418666.5</v>
      </c>
      <c r="D11" s="43">
        <v>1045218.9</v>
      </c>
      <c r="E11" s="83">
        <v>998218.93</v>
      </c>
      <c r="F11" s="83">
        <v>682676.3</v>
      </c>
      <c r="G11" s="83">
        <f t="shared" ref="G11:G16" si="0">F11/D11*100</f>
        <v>65.314193993239115</v>
      </c>
      <c r="H11" s="83">
        <f>F11/E11%</f>
        <v>68.389436373441654</v>
      </c>
      <c r="I11" s="7"/>
    </row>
    <row r="12" spans="1:9" ht="21" x14ac:dyDescent="0.25">
      <c r="A12" s="42" t="s">
        <v>104</v>
      </c>
      <c r="B12" s="83">
        <v>84.7</v>
      </c>
      <c r="C12" s="83">
        <f>C11/C9*100</f>
        <v>78.608246696809445</v>
      </c>
      <c r="D12" s="43">
        <f>D11/D9*100</f>
        <v>86.822830303311221</v>
      </c>
      <c r="E12" s="83">
        <f>E11/E9*100</f>
        <v>86.28747552745763</v>
      </c>
      <c r="F12" s="83">
        <f>F11/F9*100</f>
        <v>87.462007091497128</v>
      </c>
      <c r="G12" s="83"/>
      <c r="H12" s="83"/>
      <c r="I12" s="7"/>
    </row>
    <row r="13" spans="1:9" ht="21" x14ac:dyDescent="0.25">
      <c r="A13" s="42" t="s">
        <v>105</v>
      </c>
      <c r="B13" s="83" t="s">
        <v>185</v>
      </c>
      <c r="C13" s="83">
        <v>113932.2</v>
      </c>
      <c r="D13" s="43">
        <v>158633.70000000001</v>
      </c>
      <c r="E13" s="83">
        <v>158633.70000000001</v>
      </c>
      <c r="F13" s="83">
        <v>97864.1</v>
      </c>
      <c r="G13" s="83">
        <f t="shared" si="0"/>
        <v>61.691872534020199</v>
      </c>
      <c r="H13" s="83">
        <f>F13/E13%</f>
        <v>61.691872534020192</v>
      </c>
      <c r="I13" s="7"/>
    </row>
    <row r="14" spans="1:9" ht="21" x14ac:dyDescent="0.25">
      <c r="A14" s="42" t="s">
        <v>104</v>
      </c>
      <c r="B14" s="83">
        <v>15.3</v>
      </c>
      <c r="C14" s="83">
        <f>C13/C9*100</f>
        <v>21.391753303190562</v>
      </c>
      <c r="D14" s="43">
        <f>D13/D9*100</f>
        <v>13.177169696688781</v>
      </c>
      <c r="E14" s="83">
        <f>E13/E9*100</f>
        <v>13.712524472542368</v>
      </c>
      <c r="F14" s="83">
        <f>F13/F9*100</f>
        <v>12.537992908502879</v>
      </c>
      <c r="G14" s="83"/>
      <c r="H14" s="83"/>
      <c r="I14" s="7"/>
    </row>
    <row r="15" spans="1:9" x14ac:dyDescent="0.25">
      <c r="A15" s="42" t="s">
        <v>106</v>
      </c>
      <c r="B15" s="83"/>
      <c r="C15" s="83"/>
      <c r="D15" s="43"/>
      <c r="E15" s="83"/>
      <c r="F15" s="83"/>
      <c r="G15" s="83"/>
      <c r="H15" s="83"/>
      <c r="I15" s="7"/>
    </row>
    <row r="16" spans="1:9" x14ac:dyDescent="0.25">
      <c r="A16" s="42" t="s">
        <v>114</v>
      </c>
      <c r="B16" s="83" t="s">
        <v>186</v>
      </c>
      <c r="C16" s="83">
        <v>14873526.6</v>
      </c>
      <c r="D16" s="43">
        <v>21520068.100000001</v>
      </c>
      <c r="E16" s="83">
        <v>23432291.620000001</v>
      </c>
      <c r="F16" s="83">
        <v>16470818.6</v>
      </c>
      <c r="G16" s="83">
        <f t="shared" si="0"/>
        <v>76.537018951162139</v>
      </c>
      <c r="H16" s="83">
        <f>F16/E16%</f>
        <v>70.291113080642006</v>
      </c>
      <c r="I16" s="7"/>
    </row>
    <row r="17" spans="1:8" ht="30" customHeight="1" x14ac:dyDescent="0.25">
      <c r="A17" s="129" t="s">
        <v>191</v>
      </c>
      <c r="B17" s="129"/>
      <c r="C17" s="129"/>
      <c r="D17" s="129"/>
      <c r="E17" s="129"/>
      <c r="F17" s="129"/>
      <c r="G17" s="129"/>
      <c r="H17" s="129"/>
    </row>
  </sheetData>
  <mergeCells count="10">
    <mergeCell ref="A17:H17"/>
    <mergeCell ref="F7:F8"/>
    <mergeCell ref="G7:G8"/>
    <mergeCell ref="H7:H8"/>
    <mergeCell ref="A3:H3"/>
    <mergeCell ref="A6:A8"/>
    <mergeCell ref="B6:C7"/>
    <mergeCell ref="D6:D8"/>
    <mergeCell ref="E6:E8"/>
    <mergeCell ref="F6:H6"/>
  </mergeCells>
  <printOptions horizontalCentered="1"/>
  <pageMargins left="0.78740157480314965" right="0.70866141732283472" top="0.74803149606299213" bottom="0.74803149606299213" header="0.31496062992125984" footer="0.31496062992125984"/>
  <pageSetup paperSize="9" scale="69" firstPageNumber="10" orientation="portrait" useFirstPageNumber="1"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I19"/>
  <sheetViews>
    <sheetView view="pageBreakPreview" zoomScale="115" zoomScaleNormal="115" zoomScaleSheetLayoutView="115" workbookViewId="0">
      <selection activeCell="L18" sqref="L18"/>
    </sheetView>
  </sheetViews>
  <sheetFormatPr defaultColWidth="9.140625" defaultRowHeight="15" x14ac:dyDescent="0.25"/>
  <cols>
    <col min="1" max="1" width="12.5703125" style="2" customWidth="1"/>
    <col min="2" max="3" width="9.140625" style="2"/>
    <col min="4" max="4" width="9.42578125" style="2" bestFit="1" customWidth="1"/>
    <col min="5" max="5" width="10.85546875" style="2" bestFit="1" customWidth="1"/>
    <col min="6" max="6" width="21.5703125" style="2" customWidth="1"/>
    <col min="7" max="7" width="11.5703125" style="2" customWidth="1"/>
    <col min="8" max="8" width="10.28515625" style="2" customWidth="1"/>
    <col min="9" max="9" width="9.85546875" style="2" customWidth="1"/>
    <col min="10" max="16384" width="9.140625" style="2"/>
  </cols>
  <sheetData>
    <row r="1" spans="1:9" ht="15.75" x14ac:dyDescent="0.25">
      <c r="A1" s="13"/>
      <c r="B1" s="13"/>
      <c r="C1" s="13"/>
      <c r="D1" s="13"/>
      <c r="E1" s="13"/>
      <c r="F1" s="13"/>
      <c r="G1" s="108" t="s">
        <v>7</v>
      </c>
      <c r="H1" s="108"/>
    </row>
    <row r="2" spans="1:9" ht="15.75" x14ac:dyDescent="0.25">
      <c r="A2" s="13"/>
      <c r="B2" s="13"/>
      <c r="C2" s="13"/>
      <c r="D2" s="13"/>
      <c r="E2" s="13"/>
      <c r="F2" s="13"/>
      <c r="G2" s="13"/>
      <c r="H2" s="13"/>
    </row>
    <row r="3" spans="1:9" ht="29.25" customHeight="1" x14ac:dyDescent="0.25">
      <c r="A3" s="99" t="s">
        <v>127</v>
      </c>
      <c r="B3" s="99"/>
      <c r="C3" s="99"/>
      <c r="D3" s="99"/>
      <c r="E3" s="99"/>
      <c r="F3" s="99"/>
      <c r="G3" s="99"/>
      <c r="H3" s="99"/>
      <c r="I3" s="3"/>
    </row>
    <row r="5" spans="1:9" ht="73.5" x14ac:dyDescent="0.25">
      <c r="A5" s="61" t="s">
        <v>187</v>
      </c>
      <c r="B5" s="61" t="s">
        <v>8</v>
      </c>
      <c r="C5" s="61" t="s">
        <v>9</v>
      </c>
      <c r="D5" s="61" t="s">
        <v>10</v>
      </c>
      <c r="E5" s="61" t="s">
        <v>132</v>
      </c>
      <c r="F5" s="61" t="s">
        <v>11</v>
      </c>
      <c r="G5" s="61" t="s">
        <v>12</v>
      </c>
      <c r="H5" s="61" t="s">
        <v>13</v>
      </c>
    </row>
    <row r="6" spans="1:9" x14ac:dyDescent="0.25">
      <c r="A6" s="62">
        <v>1</v>
      </c>
      <c r="B6" s="62" t="s">
        <v>156</v>
      </c>
      <c r="C6" s="62" t="s">
        <v>14</v>
      </c>
      <c r="D6" s="63">
        <v>45924</v>
      </c>
      <c r="E6" s="60">
        <v>15000</v>
      </c>
      <c r="F6" s="62">
        <v>7.14</v>
      </c>
      <c r="G6" s="60">
        <v>15000</v>
      </c>
      <c r="H6" s="60">
        <v>14904.9</v>
      </c>
    </row>
    <row r="7" spans="1:9" x14ac:dyDescent="0.25">
      <c r="A7" s="62">
        <v>1</v>
      </c>
      <c r="B7" s="62" t="s">
        <v>134</v>
      </c>
      <c r="C7" s="62" t="s">
        <v>14</v>
      </c>
      <c r="D7" s="63">
        <v>50845</v>
      </c>
      <c r="E7" s="60">
        <v>7819.2</v>
      </c>
      <c r="F7" s="62">
        <v>7.31</v>
      </c>
      <c r="G7" s="60">
        <v>7819.1629999999996</v>
      </c>
      <c r="H7" s="60">
        <v>8291.4</v>
      </c>
    </row>
    <row r="8" spans="1:9" x14ac:dyDescent="0.25">
      <c r="A8" s="62">
        <v>8</v>
      </c>
      <c r="B8" s="62" t="s">
        <v>15</v>
      </c>
      <c r="C8" s="62" t="s">
        <v>14</v>
      </c>
      <c r="D8" s="63">
        <v>49508</v>
      </c>
      <c r="E8" s="60">
        <v>1306780</v>
      </c>
      <c r="F8" s="62" t="s">
        <v>135</v>
      </c>
      <c r="G8" s="60">
        <v>323728.5</v>
      </c>
      <c r="H8" s="60">
        <v>298114.8</v>
      </c>
    </row>
    <row r="9" spans="1:9" x14ac:dyDescent="0.25">
      <c r="A9" s="62">
        <v>5</v>
      </c>
      <c r="B9" s="62" t="s">
        <v>17</v>
      </c>
      <c r="C9" s="62" t="s">
        <v>14</v>
      </c>
      <c r="D9" s="63">
        <v>45854</v>
      </c>
      <c r="E9" s="60">
        <v>426685.3</v>
      </c>
      <c r="F9" s="62" t="s">
        <v>136</v>
      </c>
      <c r="G9" s="60">
        <v>189532.9</v>
      </c>
      <c r="H9" s="60">
        <v>179516.6</v>
      </c>
    </row>
    <row r="10" spans="1:9" x14ac:dyDescent="0.25">
      <c r="A10" s="62">
        <v>9</v>
      </c>
      <c r="B10" s="62" t="s">
        <v>16</v>
      </c>
      <c r="C10" s="62" t="s">
        <v>14</v>
      </c>
      <c r="D10" s="63">
        <v>47919</v>
      </c>
      <c r="E10" s="60">
        <v>1480081.6</v>
      </c>
      <c r="F10" s="62" t="s">
        <v>137</v>
      </c>
      <c r="G10" s="60">
        <v>462247</v>
      </c>
      <c r="H10" s="60">
        <v>427739.3</v>
      </c>
    </row>
    <row r="11" spans="1:9" x14ac:dyDescent="0.25">
      <c r="A11" s="62">
        <v>8</v>
      </c>
      <c r="B11" s="62" t="s">
        <v>18</v>
      </c>
      <c r="C11" s="62" t="s">
        <v>14</v>
      </c>
      <c r="D11" s="63">
        <v>46890</v>
      </c>
      <c r="E11" s="60">
        <v>2517794.6</v>
      </c>
      <c r="F11" s="62" t="s">
        <v>138</v>
      </c>
      <c r="G11" s="60">
        <v>478585.4</v>
      </c>
      <c r="H11" s="60">
        <v>458139.5</v>
      </c>
    </row>
    <row r="12" spans="1:9" x14ac:dyDescent="0.25">
      <c r="A12" s="62">
        <v>5</v>
      </c>
      <c r="B12" s="62" t="s">
        <v>139</v>
      </c>
      <c r="C12" s="62" t="s">
        <v>14</v>
      </c>
      <c r="D12" s="63">
        <v>47191</v>
      </c>
      <c r="E12" s="60">
        <v>1242971.3</v>
      </c>
      <c r="F12" s="62" t="s">
        <v>157</v>
      </c>
      <c r="G12" s="60">
        <v>214149.6</v>
      </c>
      <c r="H12" s="60">
        <v>212694.1</v>
      </c>
    </row>
    <row r="13" spans="1:9" x14ac:dyDescent="0.25">
      <c r="A13" s="62">
        <v>6</v>
      </c>
      <c r="B13" s="62" t="s">
        <v>140</v>
      </c>
      <c r="C13" s="62" t="s">
        <v>14</v>
      </c>
      <c r="D13" s="63">
        <v>51636</v>
      </c>
      <c r="E13" s="60">
        <v>1843251.1</v>
      </c>
      <c r="F13" s="62" t="s">
        <v>158</v>
      </c>
      <c r="G13" s="60">
        <v>106268.8</v>
      </c>
      <c r="H13" s="60">
        <v>105969.4</v>
      </c>
    </row>
    <row r="14" spans="1:9" x14ac:dyDescent="0.25">
      <c r="A14" s="62">
        <v>8</v>
      </c>
      <c r="B14" s="62" t="s">
        <v>141</v>
      </c>
      <c r="C14" s="62" t="s">
        <v>14</v>
      </c>
      <c r="D14" s="63">
        <v>48052</v>
      </c>
      <c r="E14" s="60">
        <v>1417113.7</v>
      </c>
      <c r="F14" s="62" t="s">
        <v>159</v>
      </c>
      <c r="G14" s="60">
        <v>325339.90000000002</v>
      </c>
      <c r="H14" s="60">
        <v>325867.5</v>
      </c>
    </row>
    <row r="15" spans="1:9" x14ac:dyDescent="0.25">
      <c r="A15" s="62">
        <v>6</v>
      </c>
      <c r="B15" s="62" t="s">
        <v>142</v>
      </c>
      <c r="C15" s="62" t="s">
        <v>14</v>
      </c>
      <c r="D15" s="63">
        <v>49886</v>
      </c>
      <c r="E15" s="60">
        <v>1746871.6</v>
      </c>
      <c r="F15" s="62" t="s">
        <v>160</v>
      </c>
      <c r="G15" s="60">
        <v>155819.6</v>
      </c>
      <c r="H15" s="60">
        <v>154129.1</v>
      </c>
    </row>
    <row r="16" spans="1:9" x14ac:dyDescent="0.25">
      <c r="A16" s="62">
        <v>9</v>
      </c>
      <c r="B16" s="62" t="s">
        <v>21</v>
      </c>
      <c r="C16" s="62" t="s">
        <v>20</v>
      </c>
      <c r="D16" s="63">
        <v>47681</v>
      </c>
      <c r="E16" s="60">
        <v>436853.6</v>
      </c>
      <c r="F16" s="62" t="s">
        <v>143</v>
      </c>
      <c r="G16" s="60">
        <v>111129.1</v>
      </c>
      <c r="H16" s="60">
        <v>111213.8</v>
      </c>
    </row>
    <row r="17" spans="1:8" x14ac:dyDescent="0.25">
      <c r="A17" s="62">
        <v>1</v>
      </c>
      <c r="B17" s="62" t="s">
        <v>161</v>
      </c>
      <c r="C17" s="62" t="s">
        <v>20</v>
      </c>
      <c r="D17" s="63">
        <v>48290</v>
      </c>
      <c r="E17" s="60">
        <v>250057.5</v>
      </c>
      <c r="F17" s="62" t="s">
        <v>28</v>
      </c>
      <c r="G17" s="60">
        <v>0</v>
      </c>
      <c r="H17" s="60">
        <v>0</v>
      </c>
    </row>
    <row r="18" spans="1:8" s="32" customFormat="1" x14ac:dyDescent="0.25">
      <c r="A18" s="64">
        <v>67</v>
      </c>
      <c r="B18" s="65"/>
      <c r="C18" s="65"/>
      <c r="D18" s="64" t="s">
        <v>22</v>
      </c>
      <c r="E18" s="58">
        <f>SUM(E6:E17)</f>
        <v>12691279.499999998</v>
      </c>
      <c r="F18" s="64"/>
      <c r="G18" s="58">
        <f>SUM(G6:G17)</f>
        <v>2389619.9630000005</v>
      </c>
      <c r="H18" s="58">
        <f>SUM(H6:H17)</f>
        <v>2296580.4</v>
      </c>
    </row>
    <row r="19" spans="1:8" ht="45.6" customHeight="1" x14ac:dyDescent="0.25">
      <c r="A19" s="109" t="s">
        <v>190</v>
      </c>
      <c r="B19" s="109"/>
      <c r="C19" s="109"/>
      <c r="D19" s="109"/>
      <c r="E19" s="109"/>
      <c r="F19" s="109"/>
      <c r="G19" s="109"/>
      <c r="H19" s="109"/>
    </row>
  </sheetData>
  <mergeCells count="3">
    <mergeCell ref="G1:H1"/>
    <mergeCell ref="A3:H3"/>
    <mergeCell ref="A19:H19"/>
  </mergeCells>
  <printOptions horizontalCentered="1"/>
  <pageMargins left="0.78740157480314965" right="0.39370078740157483" top="0.74803149606299213" bottom="0.74803149606299213" header="0.31496062992125984" footer="0.31496062992125984"/>
  <pageSetup paperSize="9" scale="92" firstPageNumber="2" fitToWidth="0" fitToHeight="0" orientation="portrait" useFirstPageNumber="1" r:id="rId1"/>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D15"/>
  <sheetViews>
    <sheetView view="pageBreakPreview" zoomScaleNormal="100" zoomScaleSheetLayoutView="100" workbookViewId="0">
      <selection activeCell="C19" sqref="C19"/>
    </sheetView>
  </sheetViews>
  <sheetFormatPr defaultRowHeight="15" x14ac:dyDescent="0.25"/>
  <cols>
    <col min="1" max="1" width="45.85546875" customWidth="1"/>
    <col min="2" max="2" width="15" customWidth="1"/>
    <col min="3" max="3" width="17.28515625" customWidth="1"/>
    <col min="4" max="4" width="13.42578125" customWidth="1"/>
    <col min="5" max="5" width="14.140625" customWidth="1"/>
    <col min="9" max="9" width="10.140625" bestFit="1" customWidth="1"/>
  </cols>
  <sheetData>
    <row r="1" spans="1:4" ht="15.75" x14ac:dyDescent="0.25">
      <c r="A1" s="13"/>
      <c r="B1" s="13"/>
      <c r="C1" s="13"/>
      <c r="D1" s="15" t="s">
        <v>23</v>
      </c>
    </row>
    <row r="2" spans="1:4" ht="15.75" x14ac:dyDescent="0.25">
      <c r="A2" s="13"/>
      <c r="B2" s="13"/>
      <c r="C2" s="13"/>
      <c r="D2" s="13"/>
    </row>
    <row r="3" spans="1:4" ht="33.75" customHeight="1" x14ac:dyDescent="0.25">
      <c r="A3" s="99" t="s">
        <v>192</v>
      </c>
      <c r="B3" s="99"/>
      <c r="C3" s="99"/>
      <c r="D3" s="99"/>
    </row>
    <row r="4" spans="1:4" ht="15.75" thickBot="1" x14ac:dyDescent="0.3">
      <c r="A4" s="2"/>
      <c r="B4" s="2"/>
      <c r="C4" s="2"/>
      <c r="D4" s="2"/>
    </row>
    <row r="5" spans="1:4" ht="15.75" thickBot="1" x14ac:dyDescent="0.3">
      <c r="A5" s="4"/>
      <c r="B5" s="5" t="s">
        <v>24</v>
      </c>
      <c r="C5" s="5" t="s">
        <v>25</v>
      </c>
      <c r="D5" s="5" t="s">
        <v>128</v>
      </c>
    </row>
    <row r="6" spans="1:4" ht="15.75" thickBot="1" x14ac:dyDescent="0.3">
      <c r="A6" s="87" t="s">
        <v>14</v>
      </c>
      <c r="B6" s="88"/>
      <c r="C6" s="88"/>
      <c r="D6" s="88"/>
    </row>
    <row r="7" spans="1:4" ht="15.75" thickBot="1" x14ac:dyDescent="0.3">
      <c r="A7" s="66" t="s">
        <v>26</v>
      </c>
      <c r="B7" s="89">
        <v>55</v>
      </c>
      <c r="C7" s="89">
        <v>39</v>
      </c>
      <c r="D7" s="89">
        <v>57</v>
      </c>
    </row>
    <row r="8" spans="1:4" ht="15.75" thickBot="1" x14ac:dyDescent="0.3">
      <c r="A8" s="66" t="s">
        <v>27</v>
      </c>
      <c r="B8" s="89" t="s">
        <v>162</v>
      </c>
      <c r="C8" s="89" t="s">
        <v>144</v>
      </c>
      <c r="D8" s="89" t="s">
        <v>163</v>
      </c>
    </row>
    <row r="9" spans="1:4" ht="15.75" thickBot="1" x14ac:dyDescent="0.3">
      <c r="A9" s="87" t="s">
        <v>19</v>
      </c>
      <c r="B9" s="88"/>
      <c r="C9" s="88"/>
      <c r="D9" s="88"/>
    </row>
    <row r="10" spans="1:4" ht="15.75" thickBot="1" x14ac:dyDescent="0.3">
      <c r="A10" s="66" t="s">
        <v>26</v>
      </c>
      <c r="B10" s="89">
        <v>2</v>
      </c>
      <c r="C10" s="89">
        <v>2</v>
      </c>
      <c r="D10" s="89"/>
    </row>
    <row r="11" spans="1:4" ht="26.25" thickBot="1" x14ac:dyDescent="0.3">
      <c r="A11" s="66" t="s">
        <v>27</v>
      </c>
      <c r="B11" s="89" t="s">
        <v>28</v>
      </c>
      <c r="C11" s="89" t="s">
        <v>164</v>
      </c>
      <c r="D11" s="89"/>
    </row>
    <row r="12" spans="1:4" ht="15.75" thickBot="1" x14ac:dyDescent="0.3">
      <c r="A12" s="87" t="s">
        <v>20</v>
      </c>
      <c r="B12" s="90"/>
      <c r="C12" s="90"/>
      <c r="D12" s="88"/>
    </row>
    <row r="13" spans="1:4" ht="15.75" thickBot="1" x14ac:dyDescent="0.3">
      <c r="A13" s="66" t="s">
        <v>26</v>
      </c>
      <c r="B13" s="89">
        <v>9</v>
      </c>
      <c r="C13" s="89">
        <v>7</v>
      </c>
      <c r="D13" s="89">
        <v>10</v>
      </c>
    </row>
    <row r="14" spans="1:4" ht="15.75" thickBot="1" x14ac:dyDescent="0.3">
      <c r="A14" s="66" t="s">
        <v>27</v>
      </c>
      <c r="B14" s="89" t="s">
        <v>145</v>
      </c>
      <c r="C14" s="89" t="s">
        <v>146</v>
      </c>
      <c r="D14" s="89" t="s">
        <v>143</v>
      </c>
    </row>
    <row r="15" spans="1:4" ht="39" customHeight="1" x14ac:dyDescent="0.25">
      <c r="A15" s="110" t="s">
        <v>165</v>
      </c>
      <c r="B15" s="110"/>
      <c r="C15" s="110"/>
      <c r="D15" s="110"/>
    </row>
  </sheetData>
  <mergeCells count="2">
    <mergeCell ref="A3:D3"/>
    <mergeCell ref="A15:D15"/>
  </mergeCells>
  <printOptions horizontalCentered="1"/>
  <pageMargins left="0.78740157480314965" right="0.39370078740157483" top="0.74803149606299213" bottom="0.74803149606299213" header="0.31496062992125984" footer="0.31496062992125984"/>
  <pageSetup paperSize="9" scale="96" firstPageNumber="3" fitToWidth="0" fitToHeight="9" orientation="portrait" useFirstPageNumber="1" r:id="rId1"/>
  <headerFooter>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G15"/>
  <sheetViews>
    <sheetView view="pageBreakPreview" zoomScale="115" zoomScaleNormal="100" zoomScaleSheetLayoutView="115" workbookViewId="0">
      <selection activeCell="I7" sqref="I7"/>
    </sheetView>
  </sheetViews>
  <sheetFormatPr defaultRowHeight="15" x14ac:dyDescent="0.25"/>
  <cols>
    <col min="1" max="1" width="33.7109375" customWidth="1"/>
    <col min="2" max="3" width="19" customWidth="1"/>
    <col min="4" max="7" width="15.7109375" customWidth="1"/>
  </cols>
  <sheetData>
    <row r="1" spans="1:7" ht="15.75" x14ac:dyDescent="0.25">
      <c r="A1" s="13"/>
      <c r="B1" s="13"/>
      <c r="C1" s="13"/>
      <c r="D1" s="13"/>
      <c r="E1" s="13"/>
      <c r="F1" s="13"/>
      <c r="G1" s="15" t="s">
        <v>29</v>
      </c>
    </row>
    <row r="2" spans="1:7" ht="15.75" x14ac:dyDescent="0.25">
      <c r="A2" s="14"/>
      <c r="B2" s="13"/>
      <c r="C2" s="13"/>
      <c r="D2" s="13"/>
      <c r="E2" s="13"/>
      <c r="F2" s="13"/>
      <c r="G2" s="15"/>
    </row>
    <row r="3" spans="1:7" ht="30" customHeight="1" x14ac:dyDescent="0.25">
      <c r="A3" s="111" t="s">
        <v>118</v>
      </c>
      <c r="B3" s="111"/>
      <c r="C3" s="111"/>
      <c r="D3" s="111"/>
      <c r="E3" s="111"/>
      <c r="F3" s="111"/>
      <c r="G3" s="111"/>
    </row>
    <row r="4" spans="1:7" ht="15.75" x14ac:dyDescent="0.25">
      <c r="A4" s="45"/>
      <c r="B4" s="45"/>
      <c r="C4" s="45"/>
      <c r="D4" s="45"/>
      <c r="E4" s="45"/>
      <c r="F4" s="45"/>
      <c r="G4" s="45"/>
    </row>
    <row r="5" spans="1:7" ht="27" customHeight="1" x14ac:dyDescent="0.25">
      <c r="A5" s="112" t="s">
        <v>37</v>
      </c>
      <c r="B5" s="113" t="s">
        <v>119</v>
      </c>
      <c r="C5" s="112"/>
      <c r="D5" s="112" t="s">
        <v>166</v>
      </c>
      <c r="E5" s="112"/>
      <c r="F5" s="112"/>
      <c r="G5" s="112"/>
    </row>
    <row r="6" spans="1:7" ht="27" customHeight="1" x14ac:dyDescent="0.25">
      <c r="A6" s="112"/>
      <c r="B6" s="112"/>
      <c r="C6" s="112"/>
      <c r="D6" s="112" t="s">
        <v>36</v>
      </c>
      <c r="E6" s="112"/>
      <c r="F6" s="112" t="s">
        <v>2</v>
      </c>
      <c r="G6" s="112"/>
    </row>
    <row r="7" spans="1:7" ht="21" x14ac:dyDescent="0.25">
      <c r="A7" s="112"/>
      <c r="B7" s="46" t="s">
        <v>1</v>
      </c>
      <c r="C7" s="46" t="s">
        <v>35</v>
      </c>
      <c r="D7" s="46" t="s">
        <v>1</v>
      </c>
      <c r="E7" s="46" t="s">
        <v>35</v>
      </c>
      <c r="F7" s="46" t="s">
        <v>1</v>
      </c>
      <c r="G7" s="46" t="s">
        <v>35</v>
      </c>
    </row>
    <row r="8" spans="1:7" x14ac:dyDescent="0.25">
      <c r="A8" s="46">
        <v>1</v>
      </c>
      <c r="B8" s="46">
        <v>2</v>
      </c>
      <c r="C8" s="46">
        <v>3</v>
      </c>
      <c r="D8" s="46">
        <v>4</v>
      </c>
      <c r="E8" s="46">
        <v>5</v>
      </c>
      <c r="F8" s="46" t="s">
        <v>30</v>
      </c>
      <c r="G8" s="46" t="s">
        <v>31</v>
      </c>
    </row>
    <row r="9" spans="1:7" x14ac:dyDescent="0.25">
      <c r="A9" s="47" t="s">
        <v>22</v>
      </c>
      <c r="B9" s="48">
        <f>B10+B13</f>
        <v>256030.1</v>
      </c>
      <c r="C9" s="48">
        <v>3536.4</v>
      </c>
      <c r="D9" s="48">
        <v>95035.3</v>
      </c>
      <c r="E9" s="48">
        <v>1298.5999999999999</v>
      </c>
      <c r="F9" s="48"/>
      <c r="G9" s="48"/>
    </row>
    <row r="10" spans="1:7" ht="31.5" x14ac:dyDescent="0.25">
      <c r="A10" s="27" t="s">
        <v>32</v>
      </c>
      <c r="B10" s="49">
        <f>B11+B12</f>
        <v>178869.1</v>
      </c>
      <c r="C10" s="48">
        <v>2470.6</v>
      </c>
      <c r="D10" s="48">
        <v>94967</v>
      </c>
      <c r="E10" s="48">
        <v>1297.5</v>
      </c>
      <c r="F10" s="48"/>
      <c r="G10" s="48"/>
    </row>
    <row r="11" spans="1:7" x14ac:dyDescent="0.25">
      <c r="A11" s="50" t="s">
        <v>4</v>
      </c>
      <c r="B11" s="51">
        <v>217200</v>
      </c>
      <c r="C11" s="52">
        <v>3000</v>
      </c>
      <c r="D11" s="52">
        <v>134234.29999999999</v>
      </c>
      <c r="E11" s="52">
        <v>1827</v>
      </c>
      <c r="F11" s="52">
        <f>D11/B11*100</f>
        <v>61.802163904235719</v>
      </c>
      <c r="G11" s="52">
        <f>E11/C11*100</f>
        <v>60.9</v>
      </c>
    </row>
    <row r="12" spans="1:7" x14ac:dyDescent="0.25">
      <c r="A12" s="50" t="s">
        <v>5</v>
      </c>
      <c r="B12" s="51">
        <v>-38330.9</v>
      </c>
      <c r="C12" s="52">
        <v>-529.4</v>
      </c>
      <c r="D12" s="52">
        <v>-39267.199999999997</v>
      </c>
      <c r="E12" s="52">
        <v>-529.4</v>
      </c>
      <c r="F12" s="52">
        <f>D12/B12*100</f>
        <v>102.44267679600529</v>
      </c>
      <c r="G12" s="52">
        <f>E12/C12*100</f>
        <v>100</v>
      </c>
    </row>
    <row r="13" spans="1:7" ht="54" customHeight="1" x14ac:dyDescent="0.25">
      <c r="A13" s="27" t="s">
        <v>33</v>
      </c>
      <c r="B13" s="49">
        <f>B14+B15</f>
        <v>77161</v>
      </c>
      <c r="C13" s="48">
        <v>1065.8</v>
      </c>
      <c r="D13" s="48">
        <f>D14+D15</f>
        <v>68.300000000000182</v>
      </c>
      <c r="E13" s="48">
        <f>E14+E15</f>
        <v>1.1000000000000085</v>
      </c>
      <c r="F13" s="48"/>
      <c r="G13" s="48"/>
    </row>
    <row r="14" spans="1:7" x14ac:dyDescent="0.25">
      <c r="A14" s="50" t="s">
        <v>34</v>
      </c>
      <c r="B14" s="51">
        <v>88338.6</v>
      </c>
      <c r="C14" s="52">
        <v>1220.0999999999999</v>
      </c>
      <c r="D14" s="52">
        <v>6042.6</v>
      </c>
      <c r="E14" s="52">
        <v>82.2</v>
      </c>
      <c r="F14" s="52">
        <f>D14/B14*100</f>
        <v>6.8402714102328996</v>
      </c>
      <c r="G14" s="52">
        <f>E14/C14*100</f>
        <v>6.7371526924022627</v>
      </c>
    </row>
    <row r="15" spans="1:7" x14ac:dyDescent="0.25">
      <c r="A15" s="50" t="s">
        <v>5</v>
      </c>
      <c r="B15" s="51">
        <v>-11177.6</v>
      </c>
      <c r="C15" s="52">
        <v>-154.4</v>
      </c>
      <c r="D15" s="52">
        <v>-5974.3</v>
      </c>
      <c r="E15" s="52">
        <v>-81.099999999999994</v>
      </c>
      <c r="F15" s="52">
        <f>D15/B15*100</f>
        <v>53.448862009733759</v>
      </c>
      <c r="G15" s="52">
        <f>E15/C15*100</f>
        <v>52.525906735751292</v>
      </c>
    </row>
  </sheetData>
  <mergeCells count="6">
    <mergeCell ref="A3:G3"/>
    <mergeCell ref="F6:G6"/>
    <mergeCell ref="D6:E6"/>
    <mergeCell ref="D5:G5"/>
    <mergeCell ref="A5:A7"/>
    <mergeCell ref="B5:C6"/>
  </mergeCells>
  <printOptions horizontalCentered="1"/>
  <pageMargins left="0.78740157480314965" right="0.39370078740157483" top="0.74803149606299213" bottom="0.74803149606299213" header="0.31496062992125984" footer="0.31496062992125984"/>
  <pageSetup paperSize="9" scale="63" firstPageNumber="4" orientation="portrait" useFirstPageNumber="1" r:id="rId1"/>
  <headerFooter>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B19"/>
  <sheetViews>
    <sheetView view="pageBreakPreview" zoomScale="70" zoomScaleNormal="100" zoomScaleSheetLayoutView="70" workbookViewId="0">
      <selection activeCell="A19" sqref="A19:B19"/>
    </sheetView>
  </sheetViews>
  <sheetFormatPr defaultRowHeight="15" x14ac:dyDescent="0.25"/>
  <cols>
    <col min="1" max="1" width="47.7109375" customWidth="1"/>
    <col min="2" max="2" width="66" customWidth="1"/>
    <col min="3" max="3" width="10.7109375" bestFit="1" customWidth="1"/>
  </cols>
  <sheetData>
    <row r="1" spans="1:2" ht="15.75" x14ac:dyDescent="0.25">
      <c r="A1" s="13"/>
      <c r="B1" s="15" t="s">
        <v>38</v>
      </c>
    </row>
    <row r="2" spans="1:2" ht="15.75" x14ac:dyDescent="0.25">
      <c r="A2" s="13"/>
      <c r="B2" s="13"/>
    </row>
    <row r="3" spans="1:2" ht="30" customHeight="1" x14ac:dyDescent="0.25">
      <c r="A3" s="99" t="s">
        <v>39</v>
      </c>
      <c r="B3" s="99"/>
    </row>
    <row r="4" spans="1:2" x14ac:dyDescent="0.25">
      <c r="B4" s="44" t="s">
        <v>130</v>
      </c>
    </row>
    <row r="5" spans="1:2" ht="42" customHeight="1" x14ac:dyDescent="0.25">
      <c r="A5" s="6" t="s">
        <v>40</v>
      </c>
      <c r="B5" s="6" t="s">
        <v>42</v>
      </c>
    </row>
    <row r="6" spans="1:2" ht="42.6" customHeight="1" x14ac:dyDescent="0.25">
      <c r="A6" s="67" t="s">
        <v>150</v>
      </c>
      <c r="B6" s="91">
        <v>4887771.29370692</v>
      </c>
    </row>
    <row r="7" spans="1:2" ht="14.45" customHeight="1" x14ac:dyDescent="0.25">
      <c r="A7" s="67" t="s">
        <v>147</v>
      </c>
      <c r="B7" s="91">
        <v>15500</v>
      </c>
    </row>
    <row r="8" spans="1:2" ht="216.75" customHeight="1" x14ac:dyDescent="0.25">
      <c r="A8" s="68" t="s">
        <v>148</v>
      </c>
      <c r="B8" s="97" t="s">
        <v>149</v>
      </c>
    </row>
    <row r="9" spans="1:2" x14ac:dyDescent="0.25">
      <c r="A9" s="67" t="s">
        <v>41</v>
      </c>
      <c r="B9" s="92">
        <v>2506.7839873299999</v>
      </c>
    </row>
    <row r="10" spans="1:2" ht="46.5" customHeight="1" x14ac:dyDescent="0.25">
      <c r="A10" s="116" t="s">
        <v>131</v>
      </c>
      <c r="B10" s="93" t="s">
        <v>167</v>
      </c>
    </row>
    <row r="11" spans="1:2" ht="45" x14ac:dyDescent="0.25">
      <c r="A11" s="117"/>
      <c r="B11" s="94" t="s">
        <v>168</v>
      </c>
    </row>
    <row r="12" spans="1:2" ht="45" x14ac:dyDescent="0.25">
      <c r="A12" s="117"/>
      <c r="B12" s="94" t="s">
        <v>169</v>
      </c>
    </row>
    <row r="13" spans="1:2" ht="30" x14ac:dyDescent="0.25">
      <c r="A13" s="118"/>
      <c r="B13" s="94" t="s">
        <v>170</v>
      </c>
    </row>
    <row r="14" spans="1:2" ht="72" x14ac:dyDescent="0.25">
      <c r="A14" s="67" t="s">
        <v>172</v>
      </c>
      <c r="B14" s="91">
        <v>5618861.4365900103</v>
      </c>
    </row>
    <row r="16" spans="1:2" ht="70.900000000000006" customHeight="1" x14ac:dyDescent="0.25">
      <c r="A16" s="114" t="s">
        <v>195</v>
      </c>
      <c r="B16" s="115"/>
    </row>
    <row r="17" spans="1:2" ht="14.45" customHeight="1" x14ac:dyDescent="0.25">
      <c r="A17" s="115" t="s">
        <v>171</v>
      </c>
      <c r="B17" s="115"/>
    </row>
    <row r="18" spans="1:2" ht="45.6" customHeight="1" x14ac:dyDescent="0.25">
      <c r="A18" s="115" t="s">
        <v>188</v>
      </c>
      <c r="B18" s="115"/>
    </row>
    <row r="19" spans="1:2" ht="44.45" customHeight="1" x14ac:dyDescent="0.25">
      <c r="A19" s="114" t="s">
        <v>189</v>
      </c>
      <c r="B19" s="115"/>
    </row>
  </sheetData>
  <mergeCells count="6">
    <mergeCell ref="A19:B19"/>
    <mergeCell ref="A17:B17"/>
    <mergeCell ref="A18:B18"/>
    <mergeCell ref="A16:B16"/>
    <mergeCell ref="A3:B3"/>
    <mergeCell ref="A10:A13"/>
  </mergeCells>
  <printOptions horizontalCentered="1"/>
  <pageMargins left="0.78740157480314965" right="0.39370078740157483" top="0.74803149606299213" bottom="0.74803149606299213" header="0.31496062992125984" footer="0.31496062992125984"/>
  <pageSetup paperSize="9" scale="75" firstPageNumber="5" orientation="portrait" useFirstPageNumber="1" r:id="rId1"/>
  <headerFooter>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I19"/>
  <sheetViews>
    <sheetView view="pageBreakPreview" zoomScaleNormal="100" zoomScaleSheetLayoutView="100" workbookViewId="0">
      <selection activeCell="F14" sqref="F14"/>
    </sheetView>
  </sheetViews>
  <sheetFormatPr defaultRowHeight="15" x14ac:dyDescent="0.25"/>
  <cols>
    <col min="1" max="1" width="32.7109375" customWidth="1"/>
    <col min="2" max="3" width="10.85546875" customWidth="1"/>
    <col min="4" max="8" width="10.140625" customWidth="1"/>
  </cols>
  <sheetData>
    <row r="1" spans="1:9" ht="15.75" x14ac:dyDescent="0.25">
      <c r="A1" s="13"/>
      <c r="B1" s="13"/>
      <c r="C1" s="13"/>
      <c r="D1" s="13"/>
      <c r="E1" s="13"/>
      <c r="F1" s="13"/>
      <c r="G1" s="13"/>
      <c r="H1" s="15" t="s">
        <v>43</v>
      </c>
    </row>
    <row r="2" spans="1:9" ht="15.75" x14ac:dyDescent="0.25">
      <c r="A2" s="13"/>
      <c r="B2" s="13"/>
      <c r="C2" s="13"/>
      <c r="D2" s="13"/>
      <c r="E2" s="13"/>
      <c r="F2" s="13"/>
      <c r="G2" s="13"/>
      <c r="H2" s="13"/>
    </row>
    <row r="3" spans="1:9" ht="30.75" customHeight="1" x14ac:dyDescent="0.25">
      <c r="A3" s="120" t="s">
        <v>175</v>
      </c>
      <c r="B3" s="120"/>
      <c r="C3" s="120"/>
      <c r="D3" s="120"/>
      <c r="E3" s="120"/>
      <c r="F3" s="120"/>
      <c r="G3" s="120"/>
      <c r="H3" s="120"/>
    </row>
    <row r="4" spans="1:9" ht="15.75" x14ac:dyDescent="0.25">
      <c r="A4" s="13"/>
      <c r="B4" s="13"/>
      <c r="C4" s="13"/>
      <c r="D4" s="13"/>
      <c r="E4" s="13"/>
      <c r="F4" s="13"/>
      <c r="G4" s="13"/>
      <c r="H4" s="13"/>
    </row>
    <row r="5" spans="1:9" x14ac:dyDescent="0.25">
      <c r="G5" s="121" t="s">
        <v>44</v>
      </c>
      <c r="H5" s="121"/>
    </row>
    <row r="6" spans="1:9" ht="54.6" customHeight="1" x14ac:dyDescent="0.25">
      <c r="A6" s="122" t="s">
        <v>37</v>
      </c>
      <c r="B6" s="122" t="s">
        <v>57</v>
      </c>
      <c r="C6" s="122"/>
      <c r="D6" s="123" t="s">
        <v>56</v>
      </c>
      <c r="E6" s="123"/>
      <c r="F6" s="122" t="s">
        <v>174</v>
      </c>
      <c r="G6" s="122"/>
      <c r="H6" s="122"/>
    </row>
    <row r="7" spans="1:9" ht="38.25" customHeight="1" x14ac:dyDescent="0.25">
      <c r="A7" s="122"/>
      <c r="B7" s="56" t="s">
        <v>120</v>
      </c>
      <c r="C7" s="56" t="s">
        <v>173</v>
      </c>
      <c r="D7" s="56" t="s">
        <v>120</v>
      </c>
      <c r="E7" s="56" t="s">
        <v>173</v>
      </c>
      <c r="F7" s="56" t="s">
        <v>36</v>
      </c>
      <c r="G7" s="56" t="s">
        <v>2</v>
      </c>
      <c r="H7" s="56" t="s">
        <v>55</v>
      </c>
      <c r="I7" s="7"/>
    </row>
    <row r="8" spans="1:9" ht="25.5" x14ac:dyDescent="0.25">
      <c r="A8" s="8" t="s">
        <v>45</v>
      </c>
      <c r="B8" s="33">
        <f>B9+B18</f>
        <v>14751.437453125069</v>
      </c>
      <c r="C8" s="69">
        <f>C9+C18</f>
        <v>16678.141800000001</v>
      </c>
      <c r="D8" s="33">
        <f>D9+D18</f>
        <v>100</v>
      </c>
      <c r="E8" s="33">
        <f>E9+E18</f>
        <v>99.999999999999986</v>
      </c>
      <c r="F8" s="33">
        <f>C8-B8</f>
        <v>1926.7043468749325</v>
      </c>
      <c r="G8" s="34">
        <f>C8/B8*100-100</f>
        <v>13.061129486514986</v>
      </c>
      <c r="H8" s="70"/>
    </row>
    <row r="9" spans="1:9" ht="25.5" x14ac:dyDescent="0.25">
      <c r="A9" s="8" t="s">
        <v>46</v>
      </c>
      <c r="B9" s="69">
        <v>14056.191999999999</v>
      </c>
      <c r="C9" s="69">
        <f>SUM(C11:C17)</f>
        <v>15947.311</v>
      </c>
      <c r="D9" s="34">
        <f>B9/B8*100</f>
        <v>95.286930813798193</v>
      </c>
      <c r="E9" s="34">
        <f>C9/C8*100</f>
        <v>95.618032219872347</v>
      </c>
      <c r="F9" s="33">
        <f>C9-B9</f>
        <v>1891.1190000000006</v>
      </c>
      <c r="G9" s="34">
        <f>C9/B9*100-100</f>
        <v>13.453992375744448</v>
      </c>
      <c r="H9" s="34">
        <f>E9-D9</f>
        <v>0.33110140607415417</v>
      </c>
    </row>
    <row r="10" spans="1:9" ht="25.5" x14ac:dyDescent="0.25">
      <c r="A10" s="9" t="s">
        <v>47</v>
      </c>
      <c r="B10" s="70"/>
      <c r="C10" s="71"/>
      <c r="D10" s="70"/>
      <c r="E10" s="70"/>
      <c r="F10" s="70"/>
      <c r="G10" s="70"/>
      <c r="H10" s="70"/>
    </row>
    <row r="11" spans="1:9" ht="38.25" x14ac:dyDescent="0.25">
      <c r="A11" s="10" t="s">
        <v>48</v>
      </c>
      <c r="B11" s="72">
        <v>8102.2</v>
      </c>
      <c r="C11" s="72">
        <v>9944.223</v>
      </c>
      <c r="D11" s="73">
        <f>B11/B9*100</f>
        <v>57.641500628335187</v>
      </c>
      <c r="E11" s="73">
        <f>C11/C9*100</f>
        <v>62.356738386803897</v>
      </c>
      <c r="F11" s="72">
        <f>C11-B11</f>
        <v>1842.0230000000001</v>
      </c>
      <c r="G11" s="73">
        <f>C11/B11*100-100</f>
        <v>22.734849793883143</v>
      </c>
      <c r="H11" s="73">
        <f>E11-D11</f>
        <v>4.7152377584687102</v>
      </c>
    </row>
    <row r="12" spans="1:9" ht="25.5" x14ac:dyDescent="0.25">
      <c r="A12" s="10" t="s">
        <v>49</v>
      </c>
      <c r="B12" s="72">
        <v>4709.3</v>
      </c>
      <c r="C12" s="72">
        <v>4709.268</v>
      </c>
      <c r="D12" s="73">
        <f>B12/B9*100</f>
        <v>33.503384131349378</v>
      </c>
      <c r="E12" s="73">
        <f>C12/C9*100</f>
        <v>29.530169694439394</v>
      </c>
      <c r="F12" s="73">
        <f>C12-B12</f>
        <v>-3.2000000000152795E-2</v>
      </c>
      <c r="G12" s="73">
        <f t="shared" ref="G12:G17" si="0">C12/B12*100-100</f>
        <v>-6.7950650840487015E-4</v>
      </c>
      <c r="H12" s="73">
        <f t="shared" ref="H12:H17" si="1">E12-D12</f>
        <v>-3.9732144369099842</v>
      </c>
    </row>
    <row r="13" spans="1:9" ht="25.5" x14ac:dyDescent="0.25">
      <c r="A13" s="10" t="s">
        <v>50</v>
      </c>
      <c r="B13" s="72">
        <v>282.60000000000002</v>
      </c>
      <c r="C13" s="72">
        <v>253.126</v>
      </c>
      <c r="D13" s="73">
        <f>B13/B9*100</f>
        <v>2.010501848580327</v>
      </c>
      <c r="E13" s="73">
        <f>C13/C9*100</f>
        <v>1.5872644610743467</v>
      </c>
      <c r="F13" s="73">
        <f>C13-B13</f>
        <v>-29.474000000000018</v>
      </c>
      <c r="G13" s="73">
        <f t="shared" si="0"/>
        <v>-10.429582448690738</v>
      </c>
      <c r="H13" s="73">
        <f t="shared" si="1"/>
        <v>-0.42323738750598028</v>
      </c>
    </row>
    <row r="14" spans="1:9" ht="38.25" x14ac:dyDescent="0.25">
      <c r="A14" s="10" t="s">
        <v>51</v>
      </c>
      <c r="B14" s="72">
        <v>574.79999999999995</v>
      </c>
      <c r="C14" s="72">
        <v>726.65800000000002</v>
      </c>
      <c r="D14" s="73">
        <f>B14/B9*100</f>
        <v>4.0893009998725116</v>
      </c>
      <c r="E14" s="73">
        <f>C14/C9*100</f>
        <v>4.5566177269634984</v>
      </c>
      <c r="F14" s="73">
        <f>C14-B14</f>
        <v>151.85800000000006</v>
      </c>
      <c r="G14" s="73">
        <f t="shared" si="0"/>
        <v>26.419276270006975</v>
      </c>
      <c r="H14" s="73">
        <f t="shared" si="1"/>
        <v>0.46731672709098682</v>
      </c>
    </row>
    <row r="15" spans="1:9" ht="38.25" x14ac:dyDescent="0.25">
      <c r="A15" s="11" t="s">
        <v>52</v>
      </c>
      <c r="B15" s="72">
        <v>215.3</v>
      </c>
      <c r="C15" s="72">
        <v>144.65</v>
      </c>
      <c r="D15" s="73">
        <f>B15/B9*100</f>
        <v>1.5317092993607375</v>
      </c>
      <c r="E15" s="73">
        <f>C15/C9*100</f>
        <v>0.90704947059726881</v>
      </c>
      <c r="F15" s="73">
        <v>-70.7</v>
      </c>
      <c r="G15" s="73">
        <f t="shared" si="0"/>
        <v>-32.814677194612173</v>
      </c>
      <c r="H15" s="73">
        <f t="shared" si="1"/>
        <v>-0.62465982876346871</v>
      </c>
    </row>
    <row r="16" spans="1:9" ht="51" x14ac:dyDescent="0.25">
      <c r="A16" s="10" t="s">
        <v>53</v>
      </c>
      <c r="B16" s="72">
        <v>132</v>
      </c>
      <c r="C16" s="72">
        <v>132</v>
      </c>
      <c r="D16" s="73">
        <f>B16/B9*100</f>
        <v>0.93908791228805077</v>
      </c>
      <c r="E16" s="73">
        <f>C16/C9*100</f>
        <v>0.82772575263629078</v>
      </c>
      <c r="F16" s="73">
        <f>C16-B16</f>
        <v>0</v>
      </c>
      <c r="G16" s="73">
        <f t="shared" si="0"/>
        <v>0</v>
      </c>
      <c r="H16" s="73">
        <f t="shared" si="1"/>
        <v>-0.11136215965176</v>
      </c>
    </row>
    <row r="17" spans="1:8" ht="25.5" x14ac:dyDescent="0.25">
      <c r="A17" s="11" t="s">
        <v>129</v>
      </c>
      <c r="B17" s="72">
        <v>39.9</v>
      </c>
      <c r="C17" s="72">
        <v>37.386000000000003</v>
      </c>
      <c r="D17" s="73">
        <f>B17/B9*100</f>
        <v>0.28386066439616081</v>
      </c>
      <c r="E17" s="73">
        <f>C17/C9*100</f>
        <v>0.23443450748530584</v>
      </c>
      <c r="F17" s="73">
        <v>-10.199999999999999</v>
      </c>
      <c r="G17" s="73">
        <f t="shared" si="0"/>
        <v>-6.3007518796992343</v>
      </c>
      <c r="H17" s="73">
        <f t="shared" si="1"/>
        <v>-4.9426156910854974E-2</v>
      </c>
    </row>
    <row r="18" spans="1:8" ht="38.25" x14ac:dyDescent="0.25">
      <c r="A18" s="8" t="s">
        <v>54</v>
      </c>
      <c r="B18" s="74">
        <v>695.24545312506996</v>
      </c>
      <c r="C18" s="74">
        <v>730.83079999999995</v>
      </c>
      <c r="D18" s="33">
        <f>B18/B8*100</f>
        <v>4.713069186201805</v>
      </c>
      <c r="E18" s="33">
        <f>C18/C8*100</f>
        <v>4.3819677801276393</v>
      </c>
      <c r="F18" s="34">
        <f>C18-B18</f>
        <v>35.585346874929996</v>
      </c>
      <c r="G18" s="34">
        <f>C18/B18*100-100</f>
        <v>5.1183861347063697</v>
      </c>
      <c r="H18" s="34">
        <f>E18-D18</f>
        <v>-0.33110140607416572</v>
      </c>
    </row>
    <row r="19" spans="1:8" x14ac:dyDescent="0.25">
      <c r="A19" s="119" t="s">
        <v>58</v>
      </c>
      <c r="B19" s="119"/>
      <c r="C19" s="119"/>
      <c r="D19" s="119"/>
      <c r="E19" s="119"/>
      <c r="F19" s="119"/>
      <c r="G19" s="119"/>
      <c r="H19" s="119"/>
    </row>
  </sheetData>
  <mergeCells count="7">
    <mergeCell ref="A19:H19"/>
    <mergeCell ref="A3:H3"/>
    <mergeCell ref="G5:H5"/>
    <mergeCell ref="B6:C6"/>
    <mergeCell ref="D6:E6"/>
    <mergeCell ref="F6:H6"/>
    <mergeCell ref="A6:A7"/>
  </mergeCells>
  <printOptions horizontalCentered="1"/>
  <pageMargins left="0.78740157480314965" right="0.39370078740157483" top="0.74803149606299213" bottom="0.74803149606299213" header="0.31496062992125984" footer="0.31496062992125984"/>
  <pageSetup paperSize="9" scale="85" firstPageNumber="6" orientation="portrait" useFirstPageNumber="1" r:id="rId1"/>
  <headerFooter>
    <oddHeader>&amp;C&amp;P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E9"/>
  <sheetViews>
    <sheetView view="pageBreakPreview" zoomScaleNormal="100" zoomScaleSheetLayoutView="100" workbookViewId="0">
      <selection activeCell="G12" sqref="G12"/>
    </sheetView>
  </sheetViews>
  <sheetFormatPr defaultRowHeight="15" x14ac:dyDescent="0.25"/>
  <cols>
    <col min="1" max="1" width="32.42578125" customWidth="1"/>
    <col min="2" max="5" width="21" customWidth="1"/>
  </cols>
  <sheetData>
    <row r="1" spans="1:5" ht="15.75" x14ac:dyDescent="0.25">
      <c r="A1" s="13"/>
      <c r="B1" s="13"/>
      <c r="C1" s="13"/>
      <c r="D1" s="13"/>
      <c r="E1" s="15" t="s">
        <v>59</v>
      </c>
    </row>
    <row r="2" spans="1:5" ht="15.75" x14ac:dyDescent="0.25">
      <c r="A2" s="13"/>
      <c r="B2" s="13"/>
      <c r="C2" s="13"/>
      <c r="D2" s="13"/>
      <c r="E2" s="13"/>
    </row>
    <row r="3" spans="1:5" ht="36" customHeight="1" x14ac:dyDescent="0.25">
      <c r="A3" s="99" t="s">
        <v>121</v>
      </c>
      <c r="B3" s="99"/>
      <c r="C3" s="99"/>
      <c r="D3" s="99"/>
      <c r="E3" s="99"/>
    </row>
    <row r="4" spans="1:5" ht="15.75" x14ac:dyDescent="0.25">
      <c r="A4" s="13"/>
      <c r="B4" s="13"/>
      <c r="C4" s="13"/>
      <c r="D4" s="13"/>
      <c r="E4" s="13"/>
    </row>
    <row r="5" spans="1:5" ht="94.5" x14ac:dyDescent="0.25">
      <c r="A5" s="19" t="s">
        <v>60</v>
      </c>
      <c r="B5" s="19" t="s">
        <v>122</v>
      </c>
      <c r="C5" s="19" t="s">
        <v>176</v>
      </c>
      <c r="D5" s="19" t="s">
        <v>61</v>
      </c>
      <c r="E5" s="19" t="s">
        <v>109</v>
      </c>
    </row>
    <row r="6" spans="1:5" x14ac:dyDescent="0.25">
      <c r="A6" s="19">
        <v>1</v>
      </c>
      <c r="B6" s="19">
        <v>2</v>
      </c>
      <c r="C6" s="19">
        <v>3</v>
      </c>
      <c r="D6" s="19" t="s">
        <v>110</v>
      </c>
      <c r="E6" s="19">
        <v>5</v>
      </c>
    </row>
    <row r="7" spans="1:5" ht="45" x14ac:dyDescent="0.25">
      <c r="A7" s="39" t="s">
        <v>62</v>
      </c>
      <c r="B7" s="75" t="s">
        <v>63</v>
      </c>
      <c r="C7" s="76">
        <v>0</v>
      </c>
      <c r="D7" s="76">
        <v>0</v>
      </c>
      <c r="E7" s="75"/>
    </row>
    <row r="8" spans="1:5" x14ac:dyDescent="0.25">
      <c r="A8" s="40" t="s">
        <v>111</v>
      </c>
      <c r="B8" s="61" t="s">
        <v>63</v>
      </c>
      <c r="C8" s="78">
        <v>0</v>
      </c>
      <c r="D8" s="78">
        <v>0</v>
      </c>
      <c r="E8" s="61"/>
    </row>
    <row r="9" spans="1:5" ht="42" x14ac:dyDescent="0.25">
      <c r="A9" s="41" t="s">
        <v>64</v>
      </c>
      <c r="B9" s="61"/>
      <c r="C9" s="78"/>
      <c r="D9" s="78"/>
      <c r="E9" s="61"/>
    </row>
  </sheetData>
  <mergeCells count="1">
    <mergeCell ref="A3:E3"/>
  </mergeCells>
  <printOptions horizontalCentered="1"/>
  <pageMargins left="0.78740157480314965" right="0.39370078740157483" top="0.74803149606299213" bottom="0.74803149606299213" header="0.31496062992125984" footer="0.31496062992125984"/>
  <pageSetup paperSize="9" scale="63" firstPageNumber="7" orientation="portrait" useFirstPageNumber="1" r:id="rId1"/>
  <headerFooter>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H17"/>
  <sheetViews>
    <sheetView view="pageBreakPreview" zoomScaleNormal="100" zoomScaleSheetLayoutView="100" workbookViewId="0">
      <selection activeCell="F20" sqref="F20"/>
    </sheetView>
  </sheetViews>
  <sheetFormatPr defaultRowHeight="15" x14ac:dyDescent="0.25"/>
  <cols>
    <col min="1" max="1" width="29.5703125" customWidth="1"/>
    <col min="2" max="8" width="14.28515625" customWidth="1"/>
  </cols>
  <sheetData>
    <row r="1" spans="1:8" ht="15.75" x14ac:dyDescent="0.25">
      <c r="A1" s="13"/>
      <c r="B1" s="13"/>
      <c r="C1" s="13"/>
      <c r="D1" s="13"/>
      <c r="E1" s="13"/>
      <c r="F1" s="13"/>
      <c r="G1" s="13"/>
      <c r="H1" s="15" t="s">
        <v>65</v>
      </c>
    </row>
    <row r="2" spans="1:8" ht="15.75" x14ac:dyDescent="0.25">
      <c r="A2" s="13"/>
      <c r="B2" s="13"/>
      <c r="C2" s="13"/>
      <c r="D2" s="13"/>
      <c r="E2" s="13"/>
      <c r="F2" s="13"/>
      <c r="G2" s="13"/>
      <c r="H2" s="13"/>
    </row>
    <row r="3" spans="1:8" ht="33" customHeight="1" x14ac:dyDescent="0.25">
      <c r="A3" s="99" t="s">
        <v>193</v>
      </c>
      <c r="B3" s="99"/>
      <c r="C3" s="99"/>
      <c r="D3" s="99"/>
      <c r="E3" s="99"/>
      <c r="F3" s="99"/>
      <c r="G3" s="99"/>
      <c r="H3" s="99"/>
    </row>
    <row r="4" spans="1:8" ht="15.75" x14ac:dyDescent="0.25">
      <c r="A4" s="13"/>
      <c r="B4" s="13"/>
      <c r="C4" s="13"/>
      <c r="D4" s="13"/>
      <c r="E4" s="13"/>
      <c r="F4" s="13"/>
      <c r="G4" s="13"/>
      <c r="H4" s="13"/>
    </row>
    <row r="5" spans="1:8" x14ac:dyDescent="0.25">
      <c r="G5" s="121" t="s">
        <v>66</v>
      </c>
      <c r="H5" s="121"/>
    </row>
    <row r="6" spans="1:8" ht="27.75" customHeight="1" x14ac:dyDescent="0.25">
      <c r="A6" s="124" t="s">
        <v>67</v>
      </c>
      <c r="B6" s="124" t="s">
        <v>68</v>
      </c>
      <c r="C6" s="124"/>
      <c r="D6" s="124" t="s">
        <v>56</v>
      </c>
      <c r="E6" s="124"/>
      <c r="F6" s="124" t="s">
        <v>178</v>
      </c>
      <c r="G6" s="124"/>
      <c r="H6" s="124"/>
    </row>
    <row r="7" spans="1:8" ht="21" x14ac:dyDescent="0.25">
      <c r="A7" s="124"/>
      <c r="B7" s="85" t="s">
        <v>123</v>
      </c>
      <c r="C7" s="61" t="s">
        <v>177</v>
      </c>
      <c r="D7" s="61" t="s">
        <v>123</v>
      </c>
      <c r="E7" s="61" t="s">
        <v>177</v>
      </c>
      <c r="F7" s="85" t="s">
        <v>36</v>
      </c>
      <c r="G7" s="85" t="s">
        <v>2</v>
      </c>
      <c r="H7" s="85" t="s">
        <v>79</v>
      </c>
    </row>
    <row r="8" spans="1:8" ht="24" x14ac:dyDescent="0.25">
      <c r="A8" s="16" t="s">
        <v>69</v>
      </c>
      <c r="B8" s="36">
        <f>B10+B13+B17</f>
        <v>56702.899999999994</v>
      </c>
      <c r="C8" s="36">
        <f>C10+C13+C17</f>
        <v>58603.999999999993</v>
      </c>
      <c r="D8" s="36">
        <v>100</v>
      </c>
      <c r="E8" s="36">
        <f>E10+E13+E17</f>
        <v>100.00000000000001</v>
      </c>
      <c r="F8" s="35">
        <f>C8-B8</f>
        <v>1901.0999999999985</v>
      </c>
      <c r="G8" s="36">
        <f>C8/B8*100-100</f>
        <v>3.3527385724539727</v>
      </c>
      <c r="H8" s="36" t="s">
        <v>28</v>
      </c>
    </row>
    <row r="9" spans="1:8" x14ac:dyDescent="0.25">
      <c r="A9" s="17" t="s">
        <v>70</v>
      </c>
      <c r="B9" s="80"/>
      <c r="C9" s="37"/>
      <c r="D9" s="80"/>
      <c r="E9" s="80"/>
      <c r="F9" s="35"/>
      <c r="G9" s="36"/>
      <c r="H9" s="36"/>
    </row>
    <row r="10" spans="1:8" ht="48" x14ac:dyDescent="0.25">
      <c r="A10" s="16" t="s">
        <v>71</v>
      </c>
      <c r="B10" s="36">
        <f>B11+B12</f>
        <v>38260.399999999994</v>
      </c>
      <c r="C10" s="36">
        <f>C11+C12</f>
        <v>39251.899999999994</v>
      </c>
      <c r="D10" s="36">
        <f>B10/B8*100</f>
        <v>67.475208499036199</v>
      </c>
      <c r="E10" s="36">
        <f>C10/C8*100</f>
        <v>66.978192614838576</v>
      </c>
      <c r="F10" s="35">
        <f>C10-B10</f>
        <v>991.5</v>
      </c>
      <c r="G10" s="36">
        <f t="shared" ref="G10:G17" si="0">C10/B10*100-100</f>
        <v>2.591452258732275</v>
      </c>
      <c r="H10" s="36">
        <f t="shared" ref="H10:H16" si="1">E10-D10</f>
        <v>-0.49701588419762288</v>
      </c>
    </row>
    <row r="11" spans="1:8" ht="24" x14ac:dyDescent="0.25">
      <c r="A11" s="18" t="s">
        <v>72</v>
      </c>
      <c r="B11" s="37">
        <v>38257.699999999997</v>
      </c>
      <c r="C11" s="37">
        <v>39249.199999999997</v>
      </c>
      <c r="D11" s="37">
        <f>B11/B8*100</f>
        <v>67.470446837816056</v>
      </c>
      <c r="E11" s="37">
        <f>C11/C8*100</f>
        <v>66.9735854207904</v>
      </c>
      <c r="F11" s="35">
        <f t="shared" ref="F11:F17" si="2">C11-B11</f>
        <v>991.5</v>
      </c>
      <c r="G11" s="36">
        <f t="shared" si="0"/>
        <v>2.5916351479571489</v>
      </c>
      <c r="H11" s="36">
        <f t="shared" si="1"/>
        <v>-0.49686141702565578</v>
      </c>
    </row>
    <row r="12" spans="1:8" x14ac:dyDescent="0.25">
      <c r="A12" s="18" t="s">
        <v>73</v>
      </c>
      <c r="B12" s="37">
        <v>2.7</v>
      </c>
      <c r="C12" s="37">
        <v>2.7</v>
      </c>
      <c r="D12" s="81">
        <f>B12/B8*100</f>
        <v>4.7616612201492343E-3</v>
      </c>
      <c r="E12" s="81">
        <f>C12/C8*100</f>
        <v>4.6071940481878376E-3</v>
      </c>
      <c r="F12" s="37" t="s">
        <v>28</v>
      </c>
      <c r="G12" s="36" t="s">
        <v>28</v>
      </c>
      <c r="H12" s="36">
        <f t="shared" si="1"/>
        <v>-1.5446717196139666E-4</v>
      </c>
    </row>
    <row r="13" spans="1:8" ht="60" x14ac:dyDescent="0.25">
      <c r="A13" s="16" t="s">
        <v>74</v>
      </c>
      <c r="B13" s="36">
        <f>B14+B15+B16</f>
        <v>845.9</v>
      </c>
      <c r="C13" s="36">
        <f>C14+C15+C16</f>
        <v>845.7</v>
      </c>
      <c r="D13" s="36">
        <f>B13/B8*100</f>
        <v>1.4918108244904582</v>
      </c>
      <c r="E13" s="36">
        <f>C13/C8*100</f>
        <v>1.4430755579823906</v>
      </c>
      <c r="F13" s="35">
        <f t="shared" si="2"/>
        <v>-0.19999999999993179</v>
      </c>
      <c r="G13" s="36">
        <f t="shared" si="0"/>
        <v>-2.364345667335499E-2</v>
      </c>
      <c r="H13" s="36">
        <f t="shared" si="1"/>
        <v>-4.8735266508067587E-2</v>
      </c>
    </row>
    <row r="14" spans="1:8" ht="24" x14ac:dyDescent="0.25">
      <c r="A14" s="18" t="s">
        <v>75</v>
      </c>
      <c r="B14" s="37">
        <v>349.5</v>
      </c>
      <c r="C14" s="37">
        <v>314.5</v>
      </c>
      <c r="D14" s="37">
        <f>B14/B8*100</f>
        <v>0.61637059127487315</v>
      </c>
      <c r="E14" s="37">
        <f>C14/C8*100</f>
        <v>0.53665278820558326</v>
      </c>
      <c r="F14" s="35">
        <f t="shared" si="2"/>
        <v>-35</v>
      </c>
      <c r="G14" s="36">
        <f t="shared" si="0"/>
        <v>-10.014306151645201</v>
      </c>
      <c r="H14" s="36">
        <f t="shared" si="1"/>
        <v>-7.9717803069289883E-2</v>
      </c>
    </row>
    <row r="15" spans="1:8" ht="24" x14ac:dyDescent="0.25">
      <c r="A15" s="18" t="s">
        <v>76</v>
      </c>
      <c r="B15" s="37">
        <v>473.8</v>
      </c>
      <c r="C15" s="37">
        <v>509.7</v>
      </c>
      <c r="D15" s="37">
        <f>B15/B8*100</f>
        <v>0.83558336522470633</v>
      </c>
      <c r="E15" s="37">
        <f>C15/C8*100</f>
        <v>0.869735854207904</v>
      </c>
      <c r="F15" s="35">
        <f t="shared" si="2"/>
        <v>35.899999999999977</v>
      </c>
      <c r="G15" s="36">
        <f t="shared" si="0"/>
        <v>7.5770367243562617</v>
      </c>
      <c r="H15" s="36">
        <f t="shared" si="1"/>
        <v>3.4152488983197671E-2</v>
      </c>
    </row>
    <row r="16" spans="1:8" x14ac:dyDescent="0.25">
      <c r="A16" s="18" t="s">
        <v>77</v>
      </c>
      <c r="B16" s="37">
        <v>22.6</v>
      </c>
      <c r="C16" s="37">
        <v>21.5</v>
      </c>
      <c r="D16" s="82">
        <f>B16/B8*100</f>
        <v>3.9856867990878779E-2</v>
      </c>
      <c r="E16" s="82">
        <f>C16/C8*100</f>
        <v>3.6686915568903154E-2</v>
      </c>
      <c r="F16" s="35">
        <f t="shared" si="2"/>
        <v>-1.1000000000000014</v>
      </c>
      <c r="G16" s="36">
        <f t="shared" si="0"/>
        <v>-4.867256637168154</v>
      </c>
      <c r="H16" s="36">
        <f t="shared" si="1"/>
        <v>-3.1699524219756248E-3</v>
      </c>
    </row>
    <row r="17" spans="1:8" ht="36" x14ac:dyDescent="0.25">
      <c r="A17" s="16" t="s">
        <v>78</v>
      </c>
      <c r="B17" s="36">
        <v>17596.599999999999</v>
      </c>
      <c r="C17" s="36">
        <v>18506.400000000001</v>
      </c>
      <c r="D17" s="36">
        <f>B17/B8*100</f>
        <v>31.032980676473336</v>
      </c>
      <c r="E17" s="36">
        <f>C17/C8*100</f>
        <v>31.578731827179041</v>
      </c>
      <c r="F17" s="35">
        <f t="shared" si="2"/>
        <v>909.80000000000291</v>
      </c>
      <c r="G17" s="36">
        <f t="shared" si="0"/>
        <v>5.1703169930555077</v>
      </c>
      <c r="H17" s="38">
        <f>E17-D17</f>
        <v>0.5457511507057049</v>
      </c>
    </row>
  </sheetData>
  <mergeCells count="6">
    <mergeCell ref="A3:H3"/>
    <mergeCell ref="G5:H5"/>
    <mergeCell ref="A6:A7"/>
    <mergeCell ref="B6:C6"/>
    <mergeCell ref="D6:E6"/>
    <mergeCell ref="F6:H6"/>
  </mergeCells>
  <printOptions horizontalCentered="1"/>
  <pageMargins left="0.78740157480314965" right="0.39370078740157483" top="0.74803149606299213" bottom="0.74803149606299213" header="0.31496062992125984" footer="0.31496062992125984"/>
  <pageSetup paperSize="9" scale="67" firstPageNumber="8" orientation="portrait" useFirstPageNumber="1" r:id="rId1"/>
  <headerFooter>
    <oddHeader>&amp;C&amp;P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G13"/>
  <sheetViews>
    <sheetView view="pageBreakPreview" zoomScaleNormal="100" zoomScaleSheetLayoutView="100" workbookViewId="0">
      <selection activeCell="D16" sqref="D16"/>
    </sheetView>
  </sheetViews>
  <sheetFormatPr defaultRowHeight="15" x14ac:dyDescent="0.25"/>
  <cols>
    <col min="1" max="1" width="8.28515625" customWidth="1"/>
    <col min="2" max="2" width="40" customWidth="1"/>
    <col min="3" max="3" width="17" customWidth="1"/>
    <col min="4" max="4" width="23.7109375" customWidth="1"/>
    <col min="5" max="5" width="14" customWidth="1"/>
    <col min="6" max="6" width="10.42578125" customWidth="1"/>
    <col min="7" max="7" width="15.140625" customWidth="1"/>
  </cols>
  <sheetData>
    <row r="1" spans="1:7" ht="15.75" x14ac:dyDescent="0.25">
      <c r="A1" s="13"/>
      <c r="B1" s="13"/>
      <c r="C1" s="13"/>
      <c r="D1" s="13"/>
      <c r="E1" s="13"/>
      <c r="F1" s="13"/>
      <c r="G1" s="21" t="s">
        <v>80</v>
      </c>
    </row>
    <row r="2" spans="1:7" ht="15.75" x14ac:dyDescent="0.25">
      <c r="A2" s="13"/>
      <c r="B2" s="13"/>
      <c r="C2" s="13"/>
      <c r="D2" s="13"/>
      <c r="E2" s="13"/>
      <c r="F2" s="13"/>
      <c r="G2" s="13"/>
    </row>
    <row r="3" spans="1:7" ht="31.5" customHeight="1" x14ac:dyDescent="0.25">
      <c r="A3" s="99" t="s">
        <v>124</v>
      </c>
      <c r="B3" s="99"/>
      <c r="C3" s="99"/>
      <c r="D3" s="99"/>
      <c r="E3" s="99"/>
      <c r="F3" s="99"/>
      <c r="G3" s="99"/>
    </row>
    <row r="4" spans="1:7" ht="15.75" x14ac:dyDescent="0.25">
      <c r="A4" s="13"/>
      <c r="B4" s="13"/>
      <c r="C4" s="13"/>
      <c r="D4" s="13"/>
      <c r="E4" s="13"/>
      <c r="F4" s="13"/>
      <c r="G4" s="13"/>
    </row>
    <row r="5" spans="1:7" x14ac:dyDescent="0.25">
      <c r="F5" s="126" t="s">
        <v>66</v>
      </c>
      <c r="G5" s="126"/>
    </row>
    <row r="6" spans="1:7" ht="72.75" customHeight="1" x14ac:dyDescent="0.25">
      <c r="A6" s="22" t="s">
        <v>81</v>
      </c>
      <c r="B6" s="22" t="s">
        <v>60</v>
      </c>
      <c r="C6" s="22" t="s">
        <v>82</v>
      </c>
      <c r="D6" s="22" t="s">
        <v>125</v>
      </c>
      <c r="E6" s="22" t="s">
        <v>179</v>
      </c>
      <c r="F6" s="22" t="s">
        <v>61</v>
      </c>
      <c r="G6" s="22" t="s">
        <v>112</v>
      </c>
    </row>
    <row r="7" spans="1:7" ht="33.75" x14ac:dyDescent="0.25">
      <c r="A7" s="24">
        <v>1</v>
      </c>
      <c r="B7" s="1" t="s">
        <v>83</v>
      </c>
      <c r="C7" s="1" t="s">
        <v>84</v>
      </c>
      <c r="D7" s="95">
        <v>500</v>
      </c>
      <c r="E7" s="75">
        <v>0</v>
      </c>
      <c r="F7" s="75">
        <v>0</v>
      </c>
      <c r="G7" s="77"/>
    </row>
    <row r="8" spans="1:7" ht="33.75" x14ac:dyDescent="0.25">
      <c r="A8" s="24">
        <v>2</v>
      </c>
      <c r="B8" s="1" t="s">
        <v>85</v>
      </c>
      <c r="C8" s="1" t="s">
        <v>86</v>
      </c>
      <c r="D8" s="95">
        <v>50</v>
      </c>
      <c r="E8" s="75">
        <v>0</v>
      </c>
      <c r="F8" s="75">
        <v>0</v>
      </c>
      <c r="G8" s="77"/>
    </row>
    <row r="9" spans="1:7" ht="67.5" x14ac:dyDescent="0.25">
      <c r="A9" s="12" t="s">
        <v>93</v>
      </c>
      <c r="B9" s="1" t="s">
        <v>87</v>
      </c>
      <c r="C9" s="1" t="s">
        <v>88</v>
      </c>
      <c r="D9" s="127">
        <v>50</v>
      </c>
      <c r="E9" s="128">
        <v>0</v>
      </c>
      <c r="F9" s="128">
        <v>0</v>
      </c>
      <c r="G9" s="77"/>
    </row>
    <row r="10" spans="1:7" ht="45" x14ac:dyDescent="0.25">
      <c r="A10" s="12" t="s">
        <v>94</v>
      </c>
      <c r="B10" s="1" t="s">
        <v>89</v>
      </c>
      <c r="C10" s="1" t="s">
        <v>86</v>
      </c>
      <c r="D10" s="127"/>
      <c r="E10" s="128"/>
      <c r="F10" s="128"/>
      <c r="G10" s="77"/>
    </row>
    <row r="11" spans="1:7" ht="117" customHeight="1" x14ac:dyDescent="0.25">
      <c r="A11" s="24">
        <v>4</v>
      </c>
      <c r="B11" s="1" t="s">
        <v>90</v>
      </c>
      <c r="C11" s="1" t="s">
        <v>91</v>
      </c>
      <c r="D11" s="95">
        <v>500</v>
      </c>
      <c r="E11" s="75">
        <v>0</v>
      </c>
      <c r="F11" s="75">
        <v>0</v>
      </c>
      <c r="G11" s="77"/>
    </row>
    <row r="12" spans="1:7" x14ac:dyDescent="0.25">
      <c r="A12" s="20"/>
      <c r="B12" s="23" t="s">
        <v>22</v>
      </c>
      <c r="C12" s="23"/>
      <c r="D12" s="96" t="s">
        <v>92</v>
      </c>
      <c r="E12" s="78">
        <v>0</v>
      </c>
      <c r="F12" s="61">
        <v>0</v>
      </c>
      <c r="G12" s="79"/>
    </row>
    <row r="13" spans="1:7" ht="26.25" customHeight="1" x14ac:dyDescent="0.25">
      <c r="A13" s="125" t="s">
        <v>180</v>
      </c>
      <c r="B13" s="125"/>
      <c r="C13" s="125"/>
      <c r="D13" s="125"/>
      <c r="E13" s="125"/>
      <c r="F13" s="125"/>
      <c r="G13" s="125"/>
    </row>
  </sheetData>
  <mergeCells count="6">
    <mergeCell ref="A13:G13"/>
    <mergeCell ref="A3:G3"/>
    <mergeCell ref="F5:G5"/>
    <mergeCell ref="D9:D10"/>
    <mergeCell ref="E9:E10"/>
    <mergeCell ref="F9:F10"/>
  </mergeCells>
  <printOptions horizontalCentered="1"/>
  <pageMargins left="0.78740157480314965" right="0.39370078740157483" top="0.74803149606299213" bottom="0.74803149606299213" header="0.31496062992125984" footer="0.31496062992125984"/>
  <pageSetup paperSize="9" scale="64" firstPageNumber="9" orientation="portrait"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15</vt:i4>
      </vt:variant>
    </vt:vector>
  </HeadingPairs>
  <TitlesOfParts>
    <vt:vector size="25" baseType="lpstr">
      <vt:lpstr>Таблица 1</vt:lpstr>
      <vt:lpstr>Таблица 2</vt:lpstr>
      <vt:lpstr>Таблица 3</vt:lpstr>
      <vt:lpstr>Таблица 4</vt:lpstr>
      <vt:lpstr>Таблица 5</vt:lpstr>
      <vt:lpstr>Таблица 6</vt:lpstr>
      <vt:lpstr>Таблица 7</vt:lpstr>
      <vt:lpstr>Таблица 8</vt:lpstr>
      <vt:lpstr>Таблица 9</vt:lpstr>
      <vt:lpstr>Таблица 10</vt:lpstr>
      <vt:lpstr>'Таблица 1'!Заголовки_для_печати</vt:lpstr>
      <vt:lpstr>'Таблица 10'!Заголовки_для_печати</vt:lpstr>
      <vt:lpstr>'Таблица 2'!Заголовки_для_печати</vt:lpstr>
      <vt:lpstr>'Таблица 4'!Заголовки_для_печати</vt:lpstr>
      <vt:lpstr>'Таблица 5'!Заголовки_для_печати</vt:lpstr>
      <vt:lpstr>'Таблица 6'!Заголовки_для_печати</vt:lpstr>
      <vt:lpstr>'Таблица 7'!Заголовки_для_печати</vt:lpstr>
      <vt:lpstr>'Таблица 8'!Заголовки_для_печати</vt:lpstr>
      <vt:lpstr>'Таблица 9'!Заголовки_для_печати</vt:lpstr>
      <vt:lpstr>'Таблица 1'!Область_печати</vt:lpstr>
      <vt:lpstr>'Таблица 10'!Область_печати</vt:lpstr>
      <vt:lpstr>'Таблица 2'!Область_печати</vt:lpstr>
      <vt:lpstr>'Таблица 3'!Область_печати</vt:lpstr>
      <vt:lpstr>'Таблица 5'!Область_печати</vt:lpstr>
      <vt:lpstr>'Таблица 6'!Область_печати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2021-10-29T13:10:20Z</dcterms:modified>
</cp:coreProperties>
</file>