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 activeTab="6"/>
  </bookViews>
  <sheets>
    <sheet name="семейная" sheetId="1" r:id="rId1"/>
    <sheet name="дви" sheetId="2" r:id="rId2"/>
    <sheet name="сельская" sheetId="3" r:id="rId3"/>
    <sheet name="исходник" sheetId="4" r:id="rId4"/>
    <sheet name="Итог_сем без реф" sheetId="5" r:id="rId5"/>
    <sheet name="Сельская_расчет" sheetId="7" r:id="rId6"/>
    <sheet name="Сельская_итог" sheetId="8" r:id="rId7"/>
  </sheets>
  <definedNames>
    <definedName name="_xlnm._FilterDatabase" localSheetId="3" hidden="1">исходник!$X$2:$Y$2</definedName>
    <definedName name="_xlnm._FilterDatabase" localSheetId="4" hidden="1">'Итог_сем без реф'!$A$2:$L$88</definedName>
    <definedName name="_xlnm._FilterDatabase" localSheetId="2" hidden="1">сельская!$AH$1:$AI$100</definedName>
    <definedName name="_xlnm._FilterDatabase" localSheetId="6" hidden="1">Сельская_итог!$A$6:$F$91</definedName>
    <definedName name="_xlnm._FilterDatabase" localSheetId="5" hidden="1">Сельская_расчет!$G$3:$I$88</definedName>
    <definedName name="_xlnm.Print_Titles" localSheetId="6">Сельская_итог!$5:$5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D26" i="7" s="1"/>
  <c r="H6" i="7"/>
  <c r="D9" i="7" s="1"/>
  <c r="H7" i="7"/>
  <c r="D4" i="7" s="1"/>
  <c r="H9" i="7"/>
  <c r="D12" i="7" s="1"/>
  <c r="H8" i="7"/>
  <c r="D7" i="7" s="1"/>
  <c r="H12" i="7"/>
  <c r="D10" i="7" s="1"/>
  <c r="H11" i="7"/>
  <c r="D21" i="7" s="1"/>
  <c r="H10" i="7"/>
  <c r="D34" i="7" s="1"/>
  <c r="H13" i="7"/>
  <c r="D30" i="7" s="1"/>
  <c r="H27" i="7"/>
  <c r="D23" i="7" s="1"/>
  <c r="H14" i="7"/>
  <c r="D8" i="7" s="1"/>
  <c r="H16" i="7"/>
  <c r="D51" i="7" s="1"/>
  <c r="H15" i="7"/>
  <c r="D14" i="7" s="1"/>
  <c r="H28" i="7"/>
  <c r="D50" i="7" s="1"/>
  <c r="H17" i="7"/>
  <c r="D16" i="7" s="1"/>
  <c r="H21" i="7"/>
  <c r="D27" i="7" s="1"/>
  <c r="H18" i="7"/>
  <c r="D33" i="7" s="1"/>
  <c r="H25" i="7"/>
  <c r="D31" i="7" s="1"/>
  <c r="H20" i="7"/>
  <c r="D32" i="7" s="1"/>
  <c r="H24" i="7"/>
  <c r="D73" i="7" s="1"/>
  <c r="H33" i="7"/>
  <c r="D75" i="7" s="1"/>
  <c r="H31" i="7"/>
  <c r="D84" i="7" s="1"/>
  <c r="H32" i="7"/>
  <c r="D5" i="7" s="1"/>
  <c r="H30" i="7"/>
  <c r="D15" i="7" s="1"/>
  <c r="H23" i="7"/>
  <c r="D24" i="7" s="1"/>
  <c r="H19" i="7"/>
  <c r="D66" i="7" s="1"/>
  <c r="H34" i="7"/>
  <c r="D36" i="7" s="1"/>
  <c r="H22" i="7"/>
  <c r="D42" i="7" s="1"/>
  <c r="H29" i="7"/>
  <c r="D11" i="7" s="1"/>
  <c r="H26" i="7"/>
  <c r="D28" i="7" s="1"/>
  <c r="H36" i="7"/>
  <c r="D6" i="7" s="1"/>
  <c r="H35" i="7"/>
  <c r="D86" i="7" s="1"/>
  <c r="H45" i="7"/>
  <c r="D48" i="7" s="1"/>
  <c r="H41" i="7"/>
  <c r="D44" i="7" s="1"/>
  <c r="H40" i="7"/>
  <c r="D38" i="7" s="1"/>
  <c r="H43" i="7"/>
  <c r="D29" i="7" s="1"/>
  <c r="H44" i="7"/>
  <c r="D35" i="7" s="1"/>
  <c r="H42" i="7"/>
  <c r="D17" i="7" s="1"/>
  <c r="H47" i="7"/>
  <c r="D19" i="7" s="1"/>
  <c r="H39" i="7"/>
  <c r="D60" i="7" s="1"/>
  <c r="H50" i="7"/>
  <c r="D13" i="7" s="1"/>
  <c r="H51" i="7"/>
  <c r="D63" i="7" s="1"/>
  <c r="H37" i="7"/>
  <c r="D25" i="7" s="1"/>
  <c r="H49" i="7"/>
  <c r="D53" i="7" s="1"/>
  <c r="H52" i="7"/>
  <c r="D39" i="7" s="1"/>
  <c r="H53" i="7"/>
  <c r="D61" i="7" s="1"/>
  <c r="H56" i="7"/>
  <c r="D80" i="7" s="1"/>
  <c r="H55" i="7"/>
  <c r="D49" i="7" s="1"/>
  <c r="H38" i="7"/>
  <c r="D78" i="7" s="1"/>
  <c r="H59" i="7"/>
  <c r="D52" i="7" s="1"/>
  <c r="H46" i="7"/>
  <c r="D55" i="7" s="1"/>
  <c r="H63" i="7"/>
  <c r="D58" i="7" s="1"/>
  <c r="H57" i="7"/>
  <c r="D59" i="7" s="1"/>
  <c r="H54" i="7"/>
  <c r="D41" i="7" s="1"/>
  <c r="H60" i="7"/>
  <c r="D56" i="7" s="1"/>
  <c r="H48" i="7"/>
  <c r="D20" i="7" s="1"/>
  <c r="H58" i="7"/>
  <c r="D54" i="7" s="1"/>
  <c r="H61" i="7"/>
  <c r="D37" i="7" s="1"/>
  <c r="H68" i="7"/>
  <c r="D57" i="7" s="1"/>
  <c r="H64" i="7"/>
  <c r="D22" i="7" s="1"/>
  <c r="H70" i="7"/>
  <c r="D18" i="7" s="1"/>
  <c r="H66" i="7"/>
  <c r="D72" i="7" s="1"/>
  <c r="H62" i="7"/>
  <c r="D40" i="7" s="1"/>
  <c r="H71" i="7"/>
  <c r="D47" i="7" s="1"/>
  <c r="H72" i="7"/>
  <c r="D65" i="7" s="1"/>
  <c r="H65" i="7"/>
  <c r="D43" i="7" s="1"/>
  <c r="H69" i="7"/>
  <c r="D46" i="7" s="1"/>
  <c r="H74" i="7"/>
  <c r="D70" i="7" s="1"/>
  <c r="H67" i="7"/>
  <c r="D64" i="7" s="1"/>
  <c r="H75" i="7"/>
  <c r="D71" i="7" s="1"/>
  <c r="H73" i="7"/>
  <c r="D62" i="7" s="1"/>
  <c r="H76" i="7"/>
  <c r="D83" i="7" s="1"/>
  <c r="H79" i="7"/>
  <c r="D68" i="7" s="1"/>
  <c r="H78" i="7"/>
  <c r="D67" i="7" s="1"/>
  <c r="H77" i="7"/>
  <c r="D69" i="7" s="1"/>
  <c r="H81" i="7"/>
  <c r="D74" i="7" s="1"/>
  <c r="H80" i="7"/>
  <c r="D45" i="7" s="1"/>
  <c r="H84" i="7"/>
  <c r="D82" i="7" s="1"/>
  <c r="H82" i="7"/>
  <c r="D77" i="7" s="1"/>
  <c r="H83" i="7"/>
  <c r="D79" i="7" s="1"/>
  <c r="H85" i="7"/>
  <c r="D76" i="7" s="1"/>
  <c r="H86" i="7"/>
  <c r="D88" i="7" s="1"/>
  <c r="H87" i="7"/>
  <c r="D81" i="7" s="1"/>
  <c r="H88" i="7"/>
  <c r="D87" i="7" s="1"/>
  <c r="H4" i="7"/>
  <c r="D85" i="7" s="1"/>
  <c r="J8" i="7"/>
  <c r="J5" i="7"/>
  <c r="J27" i="7"/>
  <c r="J9" i="7"/>
  <c r="J10" i="7"/>
  <c r="J13" i="7"/>
  <c r="J6" i="7"/>
  <c r="J14" i="7"/>
  <c r="J12" i="7"/>
  <c r="J15" i="7"/>
  <c r="J23" i="7"/>
  <c r="J32" i="7"/>
  <c r="J17" i="7"/>
  <c r="J34" i="7"/>
  <c r="J25" i="7"/>
  <c r="J33" i="7"/>
  <c r="J19" i="7"/>
  <c r="J28" i="7"/>
  <c r="J29" i="7"/>
  <c r="J22" i="7"/>
  <c r="J24" i="7"/>
  <c r="J40" i="7"/>
  <c r="J47" i="7"/>
  <c r="J36" i="7"/>
  <c r="J41" i="7"/>
  <c r="J44" i="7"/>
  <c r="J30" i="7"/>
  <c r="J16" i="7"/>
  <c r="J42" i="7"/>
  <c r="J50" i="7"/>
  <c r="J52" i="7"/>
  <c r="J54" i="7"/>
  <c r="J26" i="7"/>
  <c r="J45" i="7"/>
  <c r="J20" i="7"/>
  <c r="J64" i="7"/>
  <c r="J53" i="7"/>
  <c r="J48" i="7"/>
  <c r="J55" i="7"/>
  <c r="J60" i="7"/>
  <c r="J18" i="7"/>
  <c r="J43" i="7"/>
  <c r="J39" i="7"/>
  <c r="J58" i="7"/>
  <c r="J57" i="7"/>
  <c r="J51" i="7"/>
  <c r="J61" i="7"/>
  <c r="J46" i="7"/>
  <c r="J70" i="7"/>
  <c r="J49" i="7"/>
  <c r="J71" i="7"/>
  <c r="J69" i="7"/>
  <c r="J68" i="7"/>
  <c r="J65" i="7"/>
  <c r="J21" i="7"/>
  <c r="J67" i="7"/>
  <c r="J78" i="7"/>
  <c r="J74" i="7"/>
  <c r="J62" i="7"/>
  <c r="J4" i="7"/>
  <c r="J75" i="7"/>
  <c r="J77" i="7"/>
  <c r="J80" i="7"/>
  <c r="J73" i="7"/>
  <c r="J63" i="7"/>
  <c r="J59" i="7"/>
  <c r="J72" i="7"/>
  <c r="J79" i="7"/>
  <c r="J38" i="7"/>
  <c r="J76" i="7"/>
  <c r="J11" i="7"/>
  <c r="J82" i="7"/>
  <c r="J83" i="7"/>
  <c r="J84" i="7"/>
  <c r="J81" i="7"/>
  <c r="J85" i="7"/>
  <c r="J86" i="7"/>
  <c r="J37" i="7"/>
  <c r="J66" i="7"/>
  <c r="J56" i="7"/>
  <c r="J87" i="7"/>
  <c r="J31" i="7"/>
  <c r="J35" i="7"/>
  <c r="J88" i="7"/>
  <c r="J7" i="7"/>
  <c r="D89" i="7" l="1"/>
  <c r="E49" i="7" s="1"/>
  <c r="J89" i="7"/>
  <c r="K85" i="7" s="1"/>
  <c r="H89" i="7"/>
  <c r="I80" i="7" s="1"/>
  <c r="E78" i="7" l="1"/>
  <c r="E9" i="7"/>
  <c r="E70" i="7"/>
  <c r="E75" i="7"/>
  <c r="E58" i="7"/>
  <c r="E59" i="7"/>
  <c r="E41" i="7"/>
  <c r="E56" i="7"/>
  <c r="E20" i="7"/>
  <c r="E44" i="7"/>
  <c r="E38" i="7"/>
  <c r="E51" i="7"/>
  <c r="E14" i="7"/>
  <c r="E17" i="7"/>
  <c r="E47" i="7"/>
  <c r="E31" i="7"/>
  <c r="E25" i="7"/>
  <c r="E68" i="7"/>
  <c r="E66" i="7"/>
  <c r="E69" i="7"/>
  <c r="E74" i="7"/>
  <c r="E45" i="7"/>
  <c r="E82" i="7"/>
  <c r="E77" i="7"/>
  <c r="E76" i="7"/>
  <c r="E37" i="7"/>
  <c r="E57" i="7"/>
  <c r="E29" i="7"/>
  <c r="E35" i="7"/>
  <c r="E62" i="7"/>
  <c r="E33" i="7"/>
  <c r="E63" i="7"/>
  <c r="E46" i="7"/>
  <c r="E26" i="7"/>
  <c r="E85" i="7"/>
  <c r="E52" i="7"/>
  <c r="E12" i="7"/>
  <c r="E7" i="7"/>
  <c r="E10" i="7"/>
  <c r="E21" i="7"/>
  <c r="E34" i="7"/>
  <c r="E71" i="7"/>
  <c r="E88" i="7"/>
  <c r="E81" i="7"/>
  <c r="E22" i="7"/>
  <c r="E18" i="7"/>
  <c r="E27" i="7"/>
  <c r="E13" i="7"/>
  <c r="E43" i="7"/>
  <c r="E73" i="7"/>
  <c r="E39" i="7"/>
  <c r="E24" i="7"/>
  <c r="E61" i="7"/>
  <c r="E67" i="7"/>
  <c r="E42" i="7"/>
  <c r="E11" i="7"/>
  <c r="E28" i="7"/>
  <c r="E6" i="7"/>
  <c r="E86" i="7"/>
  <c r="E23" i="7"/>
  <c r="E8" i="7"/>
  <c r="E83" i="7"/>
  <c r="E87" i="7"/>
  <c r="E50" i="7"/>
  <c r="E60" i="7"/>
  <c r="E65" i="7"/>
  <c r="E32" i="7"/>
  <c r="E53" i="7"/>
  <c r="E64" i="7"/>
  <c r="E4" i="7"/>
  <c r="K86" i="7"/>
  <c r="E84" i="7"/>
  <c r="E79" i="7"/>
  <c r="E72" i="7"/>
  <c r="E5" i="7"/>
  <c r="E30" i="7"/>
  <c r="E16" i="7"/>
  <c r="E80" i="7"/>
  <c r="E36" i="7"/>
  <c r="E48" i="7"/>
  <c r="E19" i="7"/>
  <c r="E15" i="7"/>
  <c r="E55" i="7"/>
  <c r="E54" i="7"/>
  <c r="E40" i="7"/>
  <c r="I87" i="7"/>
  <c r="I84" i="7"/>
  <c r="I86" i="7"/>
  <c r="J90" i="7"/>
  <c r="K88" i="7"/>
  <c r="K82" i="7"/>
  <c r="K84" i="7"/>
  <c r="K87" i="7"/>
  <c r="K83" i="7"/>
  <c r="I85" i="7"/>
  <c r="H90" i="7"/>
  <c r="I88" i="7"/>
  <c r="I83" i="7"/>
  <c r="I82" i="7"/>
  <c r="B89" i="7" l="1"/>
  <c r="B91" i="7" s="1"/>
  <c r="I4" i="7"/>
  <c r="K5" i="7"/>
  <c r="C84" i="7" l="1"/>
  <c r="C80" i="7"/>
  <c r="C68" i="7"/>
  <c r="C52" i="7"/>
  <c r="C48" i="7"/>
  <c r="C36" i="7"/>
  <c r="C20" i="7"/>
  <c r="C16" i="7"/>
  <c r="C64" i="7"/>
  <c r="C32" i="7"/>
  <c r="C76" i="7"/>
  <c r="C60" i="7"/>
  <c r="C44" i="7"/>
  <c r="C28" i="7"/>
  <c r="C88" i="7"/>
  <c r="C72" i="7"/>
  <c r="C56" i="7"/>
  <c r="C40" i="7"/>
  <c r="C24" i="7"/>
  <c r="C12" i="7"/>
  <c r="C8" i="7"/>
  <c r="C87" i="7"/>
  <c r="C79" i="7"/>
  <c r="C75" i="7"/>
  <c r="C71" i="7"/>
  <c r="C67" i="7"/>
  <c r="C63" i="7"/>
  <c r="C59" i="7"/>
  <c r="C55" i="7"/>
  <c r="C51" i="7"/>
  <c r="C47" i="7"/>
  <c r="C43" i="7"/>
  <c r="C39" i="7"/>
  <c r="C35" i="7"/>
  <c r="C31" i="7"/>
  <c r="C27" i="7"/>
  <c r="C23" i="7"/>
  <c r="C19" i="7"/>
  <c r="C15" i="7"/>
  <c r="C11" i="7"/>
  <c r="C7" i="7"/>
  <c r="C86" i="7"/>
  <c r="C82" i="7"/>
  <c r="C78" i="7"/>
  <c r="C74" i="7"/>
  <c r="C70" i="7"/>
  <c r="C66" i="7"/>
  <c r="C62" i="7"/>
  <c r="C58" i="7"/>
  <c r="C54" i="7"/>
  <c r="C50" i="7"/>
  <c r="C46" i="7"/>
  <c r="C42" i="7"/>
  <c r="C38" i="7"/>
  <c r="C34" i="7"/>
  <c r="C30" i="7"/>
  <c r="C26" i="7"/>
  <c r="C22" i="7"/>
  <c r="C18" i="7"/>
  <c r="C14" i="7"/>
  <c r="C10" i="7"/>
  <c r="C6" i="7"/>
  <c r="C83" i="7"/>
  <c r="C4" i="7"/>
  <c r="C85" i="7"/>
  <c r="C81" i="7"/>
  <c r="C77" i="7"/>
  <c r="C73" i="7"/>
  <c r="C69" i="7"/>
  <c r="C65" i="7"/>
  <c r="C61" i="7"/>
  <c r="C57" i="7"/>
  <c r="C53" i="7"/>
  <c r="C49" i="7"/>
  <c r="C45" i="7"/>
  <c r="C41" i="7"/>
  <c r="C37" i="7"/>
  <c r="C33" i="7"/>
  <c r="C29" i="7"/>
  <c r="C25" i="7"/>
  <c r="C21" i="7"/>
  <c r="C17" i="7"/>
  <c r="C13" i="7"/>
  <c r="C9" i="7"/>
  <c r="C5" i="7"/>
  <c r="K73" i="7"/>
  <c r="K60" i="7"/>
  <c r="K29" i="7"/>
  <c r="K76" i="7"/>
  <c r="K59" i="7"/>
  <c r="K36" i="7"/>
  <c r="K11" i="7"/>
  <c r="K64" i="7"/>
  <c r="K49" i="7"/>
  <c r="K17" i="7"/>
  <c r="K61" i="7"/>
  <c r="K55" i="7"/>
  <c r="K16" i="7"/>
  <c r="K81" i="7"/>
  <c r="K74" i="7"/>
  <c r="K62" i="7"/>
  <c r="K56" i="7"/>
  <c r="K68" i="7"/>
  <c r="K33" i="7"/>
  <c r="K8" i="7"/>
  <c r="K79" i="7"/>
  <c r="K70" i="7"/>
  <c r="K57" i="7"/>
  <c r="K53" i="7"/>
  <c r="K45" i="7"/>
  <c r="K18" i="7"/>
  <c r="K12" i="7"/>
  <c r="K77" i="7"/>
  <c r="K78" i="7"/>
  <c r="K69" i="7"/>
  <c r="K66" i="7"/>
  <c r="K71" i="7"/>
  <c r="K58" i="7"/>
  <c r="K46" i="7"/>
  <c r="K52" i="7"/>
  <c r="K51" i="7"/>
  <c r="K50" i="7"/>
  <c r="K44" i="7"/>
  <c r="K35" i="7"/>
  <c r="K42" i="7"/>
  <c r="K30" i="7"/>
  <c r="K32" i="7"/>
  <c r="K28" i="7"/>
  <c r="K14" i="7"/>
  <c r="K27" i="7"/>
  <c r="K7" i="7"/>
  <c r="K4" i="7"/>
  <c r="K39" i="7"/>
  <c r="K43" i="7"/>
  <c r="K54" i="7"/>
  <c r="K22" i="7"/>
  <c r="K23" i="7"/>
  <c r="K34" i="7"/>
  <c r="K31" i="7"/>
  <c r="K20" i="7"/>
  <c r="K15" i="7"/>
  <c r="K10" i="7"/>
  <c r="K6" i="7"/>
  <c r="I79" i="7"/>
  <c r="K65" i="7"/>
  <c r="K80" i="7"/>
  <c r="K75" i="7"/>
  <c r="K72" i="7"/>
  <c r="K67" i="7"/>
  <c r="K48" i="7"/>
  <c r="K63" i="7"/>
  <c r="K38" i="7"/>
  <c r="K37" i="7"/>
  <c r="K47" i="7"/>
  <c r="K41" i="7"/>
  <c r="K26" i="7"/>
  <c r="K19" i="7"/>
  <c r="K40" i="7"/>
  <c r="K24" i="7"/>
  <c r="K25" i="7"/>
  <c r="K21" i="7"/>
  <c r="K13" i="7"/>
  <c r="K9" i="7"/>
  <c r="I76" i="7"/>
  <c r="I11" i="7"/>
  <c r="I81" i="7"/>
  <c r="I73" i="7"/>
  <c r="I74" i="7"/>
  <c r="I64" i="7"/>
  <c r="I62" i="7"/>
  <c r="I60" i="7"/>
  <c r="I56" i="7"/>
  <c r="I49" i="7"/>
  <c r="I39" i="7"/>
  <c r="I43" i="7"/>
  <c r="I54" i="7"/>
  <c r="I22" i="7"/>
  <c r="I23" i="7"/>
  <c r="I34" i="7"/>
  <c r="I31" i="7"/>
  <c r="I20" i="7"/>
  <c r="I15" i="7"/>
  <c r="I10" i="7"/>
  <c r="I6" i="7"/>
  <c r="I70" i="7"/>
  <c r="I57" i="7"/>
  <c r="I59" i="7"/>
  <c r="I55" i="7"/>
  <c r="I45" i="7"/>
  <c r="I36" i="7"/>
  <c r="I18" i="7"/>
  <c r="I17" i="7"/>
  <c r="I16" i="7"/>
  <c r="I12" i="7"/>
  <c r="I65" i="7"/>
  <c r="I75" i="7"/>
  <c r="I72" i="7"/>
  <c r="I67" i="7"/>
  <c r="I48" i="7"/>
  <c r="I63" i="7"/>
  <c r="I38" i="7"/>
  <c r="I37" i="7"/>
  <c r="I47" i="7"/>
  <c r="I41" i="7"/>
  <c r="I26" i="7"/>
  <c r="I19" i="7"/>
  <c r="I40" i="7"/>
  <c r="I24" i="7"/>
  <c r="I25" i="7"/>
  <c r="I21" i="7"/>
  <c r="I13" i="7"/>
  <c r="I9" i="7"/>
  <c r="I5" i="7"/>
  <c r="I61" i="7"/>
  <c r="I53" i="7"/>
  <c r="I68" i="7"/>
  <c r="I29" i="7"/>
  <c r="I33" i="7"/>
  <c r="I8" i="7"/>
  <c r="I77" i="7"/>
  <c r="I78" i="7"/>
  <c r="I69" i="7"/>
  <c r="I66" i="7"/>
  <c r="I71" i="7"/>
  <c r="I58" i="7"/>
  <c r="I46" i="7"/>
  <c r="I52" i="7"/>
  <c r="I51" i="7"/>
  <c r="I50" i="7"/>
  <c r="I44" i="7"/>
  <c r="I35" i="7"/>
  <c r="I42" i="7"/>
  <c r="I30" i="7"/>
  <c r="I32" i="7"/>
  <c r="I28" i="7"/>
  <c r="I14" i="7"/>
  <c r="I27" i="7"/>
  <c r="I7" i="7"/>
  <c r="E23" i="5"/>
  <c r="E79" i="5"/>
  <c r="E83" i="5"/>
  <c r="E25" i="5"/>
  <c r="E24" i="5"/>
  <c r="E21" i="5"/>
  <c r="E13" i="5"/>
  <c r="E84" i="5"/>
  <c r="E85" i="5"/>
  <c r="E18" i="5"/>
  <c r="E8" i="5"/>
  <c r="E17" i="5"/>
  <c r="E11" i="5"/>
  <c r="E42" i="5"/>
  <c r="E4" i="5"/>
  <c r="E5" i="5"/>
  <c r="E72" i="5"/>
  <c r="E14" i="5"/>
  <c r="E60" i="5"/>
  <c r="E64" i="5"/>
  <c r="E20" i="5"/>
  <c r="E41" i="5"/>
  <c r="E52" i="5"/>
  <c r="E51" i="5"/>
  <c r="E43" i="5"/>
  <c r="E6" i="5"/>
  <c r="E39" i="5"/>
  <c r="E36" i="5"/>
  <c r="E33" i="5"/>
  <c r="E3" i="5"/>
  <c r="E40" i="5"/>
  <c r="E19" i="5"/>
  <c r="E57" i="5"/>
  <c r="E71" i="5"/>
  <c r="E48" i="5"/>
  <c r="E38" i="5"/>
  <c r="E62" i="5"/>
  <c r="E50" i="5"/>
  <c r="E30" i="5"/>
  <c r="E44" i="5"/>
  <c r="E29" i="5"/>
  <c r="E22" i="5"/>
  <c r="E68" i="5"/>
  <c r="E10" i="5"/>
  <c r="E35" i="5"/>
  <c r="E7" i="5"/>
  <c r="E34" i="5"/>
  <c r="E28" i="5"/>
  <c r="E9" i="5"/>
  <c r="E49" i="5"/>
  <c r="E32" i="5"/>
  <c r="E46" i="5"/>
  <c r="E63" i="5"/>
  <c r="E37" i="5"/>
  <c r="E15" i="5"/>
  <c r="E16" i="5"/>
  <c r="E47" i="5"/>
  <c r="E45" i="5"/>
  <c r="E55" i="5"/>
  <c r="E80" i="5"/>
  <c r="E61" i="5"/>
  <c r="E70" i="5"/>
  <c r="E26" i="5"/>
  <c r="E56" i="5"/>
  <c r="E31" i="5"/>
  <c r="E53" i="5"/>
  <c r="E54" i="5"/>
  <c r="E12" i="5"/>
  <c r="E27" i="5"/>
  <c r="E58" i="5"/>
  <c r="E67" i="5"/>
  <c r="E59" i="5"/>
  <c r="E78" i="5"/>
  <c r="E81" i="5"/>
  <c r="E73" i="5"/>
  <c r="E69" i="5"/>
  <c r="E75" i="5"/>
  <c r="E77" i="5"/>
  <c r="E86" i="5"/>
  <c r="E74" i="5"/>
  <c r="E65" i="5"/>
  <c r="E76" i="5"/>
  <c r="E82" i="5"/>
  <c r="E87" i="5"/>
  <c r="E66" i="5"/>
  <c r="M76" i="5" l="1"/>
  <c r="M63" i="5"/>
  <c r="P88" i="4" l="1"/>
  <c r="E57" i="4" l="1"/>
  <c r="E62" i="4"/>
  <c r="E68" i="4"/>
  <c r="E72" i="4"/>
  <c r="E74" i="4"/>
  <c r="E76" i="4"/>
  <c r="E77" i="4"/>
  <c r="E78" i="4"/>
  <c r="E79" i="4"/>
  <c r="E87" i="4"/>
  <c r="E88" i="4"/>
  <c r="AF13" i="4"/>
  <c r="F88" i="5" l="1"/>
  <c r="C88" i="5"/>
  <c r="G25" i="5"/>
  <c r="I25" i="5" s="1"/>
  <c r="G84" i="5"/>
  <c r="I84" i="5" s="1"/>
  <c r="G17" i="5"/>
  <c r="I17" i="5" s="1"/>
  <c r="G8" i="5"/>
  <c r="I8" i="5" s="1"/>
  <c r="G42" i="5"/>
  <c r="I42" i="5" s="1"/>
  <c r="G60" i="5"/>
  <c r="I60" i="5" s="1"/>
  <c r="G4" i="5"/>
  <c r="I4" i="5" s="1"/>
  <c r="G14" i="5"/>
  <c r="I14" i="5" s="1"/>
  <c r="G72" i="5"/>
  <c r="I72" i="5" s="1"/>
  <c r="G21" i="5"/>
  <c r="I21" i="5" s="1"/>
  <c r="G79" i="5"/>
  <c r="I79" i="5" s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5" i="3"/>
  <c r="N86" i="3"/>
  <c r="N3" i="3"/>
  <c r="AI99" i="3"/>
  <c r="AI90" i="3"/>
  <c r="AI78" i="3"/>
  <c r="AI66" i="3"/>
  <c r="AI56" i="3"/>
  <c r="AI44" i="3"/>
  <c r="AI28" i="3"/>
  <c r="AI8" i="3"/>
  <c r="G83" i="5"/>
  <c r="I83" i="5" s="1"/>
  <c r="G24" i="5"/>
  <c r="I24" i="5" s="1"/>
  <c r="G13" i="5"/>
  <c r="I13" i="5" s="1"/>
  <c r="G85" i="5"/>
  <c r="I85" i="5" s="1"/>
  <c r="G18" i="5"/>
  <c r="I18" i="5" s="1"/>
  <c r="G11" i="5"/>
  <c r="I11" i="5" s="1"/>
  <c r="G5" i="5"/>
  <c r="I5" i="5" s="1"/>
  <c r="G52" i="5"/>
  <c r="I52" i="5" s="1"/>
  <c r="G64" i="5"/>
  <c r="I64" i="5" s="1"/>
  <c r="AI100" i="3" l="1"/>
  <c r="N87" i="3"/>
  <c r="E90" i="4"/>
  <c r="AC6" i="4"/>
  <c r="K66" i="5" l="1"/>
  <c r="J88" i="5"/>
  <c r="K23" i="5"/>
  <c r="K79" i="5"/>
  <c r="K83" i="5"/>
  <c r="K25" i="5"/>
  <c r="K24" i="5"/>
  <c r="K21" i="5"/>
  <c r="K13" i="5"/>
  <c r="K84" i="5"/>
  <c r="K85" i="5"/>
  <c r="K18" i="5"/>
  <c r="K8" i="5"/>
  <c r="K17" i="5"/>
  <c r="K11" i="5"/>
  <c r="K42" i="5"/>
  <c r="K60" i="5"/>
  <c r="K4" i="5"/>
  <c r="K5" i="5"/>
  <c r="K72" i="5"/>
  <c r="K14" i="5"/>
  <c r="K52" i="5"/>
  <c r="K64" i="5"/>
  <c r="K51" i="5"/>
  <c r="K20" i="5"/>
  <c r="K41" i="5"/>
  <c r="K43" i="5"/>
  <c r="K6" i="5"/>
  <c r="K71" i="5"/>
  <c r="K39" i="5"/>
  <c r="K36" i="5"/>
  <c r="K44" i="5"/>
  <c r="K33" i="5"/>
  <c r="K3" i="5"/>
  <c r="K40" i="5"/>
  <c r="K19" i="5"/>
  <c r="K57" i="5"/>
  <c r="K48" i="5"/>
  <c r="K38" i="5"/>
  <c r="K62" i="5"/>
  <c r="K50" i="5"/>
  <c r="K30" i="5"/>
  <c r="K29" i="5"/>
  <c r="K22" i="5"/>
  <c r="K68" i="5"/>
  <c r="K10" i="5"/>
  <c r="K35" i="5"/>
  <c r="K7" i="5"/>
  <c r="K80" i="5"/>
  <c r="K34" i="5"/>
  <c r="K61" i="5"/>
  <c r="K28" i="5"/>
  <c r="K9" i="5"/>
  <c r="K49" i="5"/>
  <c r="K32" i="5"/>
  <c r="K46" i="5"/>
  <c r="K63" i="5"/>
  <c r="K37" i="5"/>
  <c r="K15" i="5"/>
  <c r="K16" i="5"/>
  <c r="K47" i="5"/>
  <c r="K45" i="5"/>
  <c r="K55" i="5"/>
  <c r="K70" i="5"/>
  <c r="K56" i="5"/>
  <c r="K26" i="5"/>
  <c r="K31" i="5"/>
  <c r="K53" i="5"/>
  <c r="K54" i="5"/>
  <c r="K12" i="5"/>
  <c r="K27" i="5"/>
  <c r="K58" i="5"/>
  <c r="K67" i="5"/>
  <c r="K78" i="5"/>
  <c r="K59" i="5"/>
  <c r="K81" i="5"/>
  <c r="K73" i="5"/>
  <c r="K69" i="5"/>
  <c r="K75" i="5"/>
  <c r="K77" i="5"/>
  <c r="K74" i="5"/>
  <c r="K65" i="5"/>
  <c r="K76" i="5"/>
  <c r="K86" i="5"/>
  <c r="K82" i="5"/>
  <c r="K87" i="5"/>
  <c r="G55" i="4"/>
  <c r="D88" i="5"/>
  <c r="E88" i="5" s="1"/>
  <c r="H88" i="5"/>
  <c r="B88" i="5"/>
  <c r="G20" i="5"/>
  <c r="I20" i="5" s="1"/>
  <c r="G23" i="5"/>
  <c r="I23" i="5" s="1"/>
  <c r="G6" i="5"/>
  <c r="I6" i="5" s="1"/>
  <c r="G3" i="5"/>
  <c r="I3" i="5" s="1"/>
  <c r="G22" i="5"/>
  <c r="I22" i="5" s="1"/>
  <c r="G30" i="5"/>
  <c r="I30" i="5" s="1"/>
  <c r="G15" i="5"/>
  <c r="I15" i="5" s="1"/>
  <c r="G29" i="5"/>
  <c r="I29" i="5" s="1"/>
  <c r="G7" i="5"/>
  <c r="I7" i="5" s="1"/>
  <c r="G16" i="5"/>
  <c r="I16" i="5" s="1"/>
  <c r="G10" i="5"/>
  <c r="I10" i="5" s="1"/>
  <c r="G28" i="5"/>
  <c r="I28" i="5" s="1"/>
  <c r="G32" i="5"/>
  <c r="I32" i="5" s="1"/>
  <c r="G27" i="5"/>
  <c r="I27" i="5" s="1"/>
  <c r="G48" i="5"/>
  <c r="I48" i="5" s="1"/>
  <c r="G26" i="5"/>
  <c r="I26" i="5" s="1"/>
  <c r="G62" i="5"/>
  <c r="I62" i="5" s="1"/>
  <c r="G63" i="5"/>
  <c r="I63" i="5" s="1"/>
  <c r="G31" i="5"/>
  <c r="I31" i="5" s="1"/>
  <c r="G50" i="5"/>
  <c r="I50" i="5" s="1"/>
  <c r="G43" i="5"/>
  <c r="I43" i="5" s="1"/>
  <c r="G35" i="5"/>
  <c r="I35" i="5" s="1"/>
  <c r="G41" i="5"/>
  <c r="I41" i="5" s="1"/>
  <c r="G12" i="5"/>
  <c r="I12" i="5" s="1"/>
  <c r="G47" i="5"/>
  <c r="I47" i="5" s="1"/>
  <c r="G39" i="5"/>
  <c r="I39" i="5" s="1"/>
  <c r="G37" i="5"/>
  <c r="I37" i="5" s="1"/>
  <c r="G70" i="5"/>
  <c r="I70" i="5" s="1"/>
  <c r="G33" i="5"/>
  <c r="I33" i="5" s="1"/>
  <c r="G9" i="5"/>
  <c r="I9" i="5" s="1"/>
  <c r="G77" i="5"/>
  <c r="I77" i="5" s="1"/>
  <c r="G19" i="5"/>
  <c r="I19" i="5" s="1"/>
  <c r="G38" i="5"/>
  <c r="I38" i="5" s="1"/>
  <c r="G40" i="5"/>
  <c r="I40" i="5" s="1"/>
  <c r="G34" i="5"/>
  <c r="I34" i="5" s="1"/>
  <c r="G66" i="5"/>
  <c r="I66" i="5" s="1"/>
  <c r="G49" i="5"/>
  <c r="I49" i="5" s="1"/>
  <c r="G81" i="5"/>
  <c r="I81" i="5" s="1"/>
  <c r="G57" i="5"/>
  <c r="I57" i="5" s="1"/>
  <c r="G36" i="5"/>
  <c r="I36" i="5" s="1"/>
  <c r="G61" i="5"/>
  <c r="I61" i="5" s="1"/>
  <c r="G58" i="5"/>
  <c r="I58" i="5" s="1"/>
  <c r="G53" i="5"/>
  <c r="I53" i="5" s="1"/>
  <c r="G54" i="5"/>
  <c r="I54" i="5" s="1"/>
  <c r="G55" i="5"/>
  <c r="I55" i="5" s="1"/>
  <c r="G45" i="5"/>
  <c r="I45" i="5" s="1"/>
  <c r="G46" i="5"/>
  <c r="I46" i="5" s="1"/>
  <c r="G68" i="5"/>
  <c r="I68" i="5" s="1"/>
  <c r="G44" i="5"/>
  <c r="I44" i="5" s="1"/>
  <c r="G71" i="5"/>
  <c r="I71" i="5" s="1"/>
  <c r="G76" i="5"/>
  <c r="I76" i="5" s="1"/>
  <c r="G56" i="5"/>
  <c r="I56" i="5" s="1"/>
  <c r="G51" i="5"/>
  <c r="I51" i="5" s="1"/>
  <c r="G78" i="5"/>
  <c r="I78" i="5" s="1"/>
  <c r="G80" i="5"/>
  <c r="I80" i="5" s="1"/>
  <c r="G73" i="5"/>
  <c r="I73" i="5" s="1"/>
  <c r="G67" i="5"/>
  <c r="I67" i="5" s="1"/>
  <c r="G74" i="5"/>
  <c r="I74" i="5" s="1"/>
  <c r="G59" i="5"/>
  <c r="I59" i="5" s="1"/>
  <c r="G69" i="5"/>
  <c r="I69" i="5" s="1"/>
  <c r="G65" i="5"/>
  <c r="I65" i="5" s="1"/>
  <c r="G82" i="5"/>
  <c r="I82" i="5" s="1"/>
  <c r="G86" i="5"/>
  <c r="I86" i="5" s="1"/>
  <c r="G75" i="5"/>
  <c r="I75" i="5" s="1"/>
  <c r="G87" i="5"/>
  <c r="I87" i="5" s="1"/>
  <c r="K88" i="5" l="1"/>
  <c r="L82" i="5"/>
  <c r="L74" i="5"/>
  <c r="L73" i="5"/>
  <c r="L67" i="5"/>
  <c r="L54" i="5"/>
  <c r="L56" i="5"/>
  <c r="L47" i="5"/>
  <c r="L63" i="5"/>
  <c r="L9" i="5"/>
  <c r="L80" i="5"/>
  <c r="L68" i="5"/>
  <c r="L50" i="5"/>
  <c r="L57" i="5"/>
  <c r="L33" i="5"/>
  <c r="L71" i="5"/>
  <c r="L20" i="5"/>
  <c r="L14" i="5"/>
  <c r="L60" i="5"/>
  <c r="L8" i="5"/>
  <c r="L13" i="5"/>
  <c r="L83" i="5"/>
  <c r="L86" i="5"/>
  <c r="L77" i="5"/>
  <c r="L81" i="5"/>
  <c r="L58" i="5"/>
  <c r="L53" i="5"/>
  <c r="L70" i="5"/>
  <c r="L16" i="5"/>
  <c r="L46" i="5"/>
  <c r="L28" i="5"/>
  <c r="L7" i="5"/>
  <c r="L22" i="5"/>
  <c r="L62" i="5"/>
  <c r="L19" i="5"/>
  <c r="L44" i="5"/>
  <c r="L6" i="5"/>
  <c r="L51" i="5"/>
  <c r="L72" i="5"/>
  <c r="L42" i="5"/>
  <c r="L18" i="5"/>
  <c r="L21" i="5"/>
  <c r="L79" i="5"/>
  <c r="L76" i="5"/>
  <c r="L75" i="5"/>
  <c r="L59" i="5"/>
  <c r="L27" i="5"/>
  <c r="L31" i="5"/>
  <c r="L55" i="5"/>
  <c r="L15" i="5"/>
  <c r="L32" i="5"/>
  <c r="L61" i="5"/>
  <c r="L35" i="5"/>
  <c r="L29" i="5"/>
  <c r="L38" i="5"/>
  <c r="L40" i="5"/>
  <c r="L36" i="5"/>
  <c r="L43" i="5"/>
  <c r="L64" i="5"/>
  <c r="L5" i="5"/>
  <c r="L11" i="5"/>
  <c r="L85" i="5"/>
  <c r="L24" i="5"/>
  <c r="L23" i="5"/>
  <c r="L87" i="5"/>
  <c r="L65" i="5"/>
  <c r="L69" i="5"/>
  <c r="L78" i="5"/>
  <c r="L12" i="5"/>
  <c r="L26" i="5"/>
  <c r="L45" i="5"/>
  <c r="L37" i="5"/>
  <c r="L49" i="5"/>
  <c r="L34" i="5"/>
  <c r="L10" i="5"/>
  <c r="L30" i="5"/>
  <c r="L48" i="5"/>
  <c r="L3" i="5"/>
  <c r="L39" i="5"/>
  <c r="L41" i="5"/>
  <c r="L52" i="5"/>
  <c r="L4" i="5"/>
  <c r="L17" i="5"/>
  <c r="L84" i="5"/>
  <c r="L25" i="5"/>
  <c r="L66" i="5"/>
  <c r="G88" i="5"/>
  <c r="I88" i="5" s="1"/>
  <c r="L88" i="5" l="1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5" i="4"/>
  <c r="G90" i="4" l="1"/>
  <c r="B90" i="4"/>
  <c r="C88" i="4" l="1"/>
  <c r="C87" i="4"/>
  <c r="C86" i="4"/>
  <c r="C85" i="4"/>
  <c r="C84" i="4"/>
  <c r="C83" i="4"/>
  <c r="C82" i="4"/>
  <c r="C81" i="4"/>
  <c r="C80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5" i="4"/>
  <c r="C6" i="4"/>
  <c r="C7" i="4"/>
  <c r="C79" i="4"/>
  <c r="P34" i="3"/>
  <c r="AF80" i="3"/>
  <c r="AE2" i="3"/>
  <c r="S3" i="3" s="1"/>
  <c r="AA80" i="3"/>
  <c r="AB80" i="3"/>
  <c r="AC80" i="3"/>
  <c r="AD80" i="3"/>
  <c r="AE79" i="3"/>
  <c r="S86" i="3" s="1"/>
  <c r="AE78" i="3"/>
  <c r="S85" i="3" s="1"/>
  <c r="AE77" i="3"/>
  <c r="S83" i="3" s="1"/>
  <c r="AE76" i="3"/>
  <c r="S82" i="3" s="1"/>
  <c r="AE75" i="3"/>
  <c r="S81" i="3" s="1"/>
  <c r="AE74" i="3"/>
  <c r="S80" i="3" s="1"/>
  <c r="AE73" i="3"/>
  <c r="S79" i="3" s="1"/>
  <c r="AE72" i="3"/>
  <c r="S78" i="3" s="1"/>
  <c r="AE71" i="3"/>
  <c r="S77" i="3" s="1"/>
  <c r="AE70" i="3"/>
  <c r="S76" i="3" s="1"/>
  <c r="AE69" i="3"/>
  <c r="S75" i="3" s="1"/>
  <c r="AE68" i="3"/>
  <c r="S74" i="3" s="1"/>
  <c r="AE67" i="3"/>
  <c r="S73" i="3" s="1"/>
  <c r="AE66" i="3"/>
  <c r="S72" i="3" s="1"/>
  <c r="AE65" i="3"/>
  <c r="S71" i="3" s="1"/>
  <c r="AE64" i="3"/>
  <c r="S70" i="3" s="1"/>
  <c r="AE63" i="3"/>
  <c r="S69" i="3" s="1"/>
  <c r="AE62" i="3"/>
  <c r="S68" i="3" s="1"/>
  <c r="AE61" i="3"/>
  <c r="S67" i="3" s="1"/>
  <c r="AE60" i="3"/>
  <c r="S66" i="3" s="1"/>
  <c r="AE59" i="3"/>
  <c r="S65" i="3" s="1"/>
  <c r="AE58" i="3"/>
  <c r="S64" i="3" s="1"/>
  <c r="AE57" i="3"/>
  <c r="S63" i="3" s="1"/>
  <c r="AE56" i="3"/>
  <c r="S62" i="3" s="1"/>
  <c r="AE55" i="3"/>
  <c r="S61" i="3" s="1"/>
  <c r="AE54" i="3"/>
  <c r="S60" i="3" s="1"/>
  <c r="AE53" i="3"/>
  <c r="S59" i="3" s="1"/>
  <c r="AE52" i="3"/>
  <c r="S58" i="3" s="1"/>
  <c r="AE51" i="3"/>
  <c r="S57" i="3" s="1"/>
  <c r="AE50" i="3"/>
  <c r="S55" i="3" s="1"/>
  <c r="AE49" i="3"/>
  <c r="S54" i="3" s="1"/>
  <c r="AE48" i="3"/>
  <c r="S53" i="3" s="1"/>
  <c r="AE47" i="3"/>
  <c r="S52" i="3" s="1"/>
  <c r="AE46" i="3"/>
  <c r="S51" i="3" s="1"/>
  <c r="AE45" i="3"/>
  <c r="S50" i="3" s="1"/>
  <c r="AE44" i="3"/>
  <c r="S49" i="3" s="1"/>
  <c r="AE43" i="3"/>
  <c r="S48" i="3" s="1"/>
  <c r="AE42" i="3"/>
  <c r="S47" i="3" s="1"/>
  <c r="AE41" i="3"/>
  <c r="S46" i="3" s="1"/>
  <c r="AE40" i="3"/>
  <c r="S45" i="3" s="1"/>
  <c r="AE39" i="3"/>
  <c r="S44" i="3" s="1"/>
  <c r="AE38" i="3"/>
  <c r="S43" i="3" s="1"/>
  <c r="AE37" i="3"/>
  <c r="S42" i="3" s="1"/>
  <c r="AE36" i="3"/>
  <c r="S41" i="3" s="1"/>
  <c r="AE35" i="3"/>
  <c r="S40" i="3" s="1"/>
  <c r="AE34" i="3"/>
  <c r="S39" i="3" s="1"/>
  <c r="AE33" i="3"/>
  <c r="S38" i="3" s="1"/>
  <c r="AE32" i="3"/>
  <c r="S37" i="3" s="1"/>
  <c r="AE31" i="3"/>
  <c r="S36" i="3" s="1"/>
  <c r="AE30" i="3"/>
  <c r="AE29" i="3"/>
  <c r="S33" i="3" s="1"/>
  <c r="AE28" i="3"/>
  <c r="S32" i="3" s="1"/>
  <c r="AE27" i="3"/>
  <c r="S31" i="3" s="1"/>
  <c r="AE26" i="3"/>
  <c r="S30" i="3" s="1"/>
  <c r="AE25" i="3"/>
  <c r="S29" i="3" s="1"/>
  <c r="AE24" i="3"/>
  <c r="S28" i="3" s="1"/>
  <c r="AE23" i="3"/>
  <c r="S27" i="3" s="1"/>
  <c r="AE22" i="3"/>
  <c r="S26" i="3" s="1"/>
  <c r="AE21" i="3"/>
  <c r="S25" i="3" s="1"/>
  <c r="AE20" i="3"/>
  <c r="S24" i="3" s="1"/>
  <c r="AE19" i="3"/>
  <c r="S23" i="3" s="1"/>
  <c r="AE18" i="3"/>
  <c r="S22" i="3" s="1"/>
  <c r="AE17" i="3"/>
  <c r="S21" i="3" s="1"/>
  <c r="AE16" i="3"/>
  <c r="S20" i="3" s="1"/>
  <c r="AE15" i="3"/>
  <c r="S19" i="3" s="1"/>
  <c r="AE14" i="3"/>
  <c r="S18" i="3" s="1"/>
  <c r="AE13" i="3"/>
  <c r="S17" i="3" s="1"/>
  <c r="AE12" i="3"/>
  <c r="S16" i="3" s="1"/>
  <c r="AE11" i="3"/>
  <c r="S12" i="3" s="1"/>
  <c r="AE10" i="3"/>
  <c r="S11" i="3" s="1"/>
  <c r="AE9" i="3"/>
  <c r="S10" i="3" s="1"/>
  <c r="AE8" i="3"/>
  <c r="S9" i="3" s="1"/>
  <c r="AE7" i="3"/>
  <c r="S8" i="3" s="1"/>
  <c r="AE6" i="3"/>
  <c r="S7" i="3" s="1"/>
  <c r="AE5" i="3"/>
  <c r="S6" i="3" s="1"/>
  <c r="AE4" i="3"/>
  <c r="S5" i="3" s="1"/>
  <c r="AE3" i="3"/>
  <c r="S4" i="3" s="1"/>
  <c r="Q87" i="3"/>
  <c r="R87" i="3"/>
  <c r="T87" i="3"/>
  <c r="U87" i="3"/>
  <c r="V87" i="3"/>
  <c r="W87" i="3"/>
  <c r="S87" i="3" l="1"/>
  <c r="AE80" i="3"/>
  <c r="F89" i="4" l="1"/>
  <c r="D6" i="4"/>
  <c r="F6" i="4" s="1"/>
  <c r="D7" i="4"/>
  <c r="D8" i="4"/>
  <c r="F8" i="4" s="1"/>
  <c r="D9" i="4"/>
  <c r="D10" i="4"/>
  <c r="D11" i="4"/>
  <c r="F11" i="4" s="1"/>
  <c r="D12" i="4"/>
  <c r="F12" i="4" s="1"/>
  <c r="D13" i="4"/>
  <c r="D14" i="4"/>
  <c r="F14" i="4" s="1"/>
  <c r="D15" i="4"/>
  <c r="F15" i="4" s="1"/>
  <c r="D16" i="4"/>
  <c r="F16" i="4" s="1"/>
  <c r="D17" i="4"/>
  <c r="D18" i="4"/>
  <c r="F18" i="4" s="1"/>
  <c r="D19" i="4"/>
  <c r="F19" i="4" s="1"/>
  <c r="D20" i="4"/>
  <c r="F20" i="4" s="1"/>
  <c r="D21" i="4"/>
  <c r="D22" i="4"/>
  <c r="F22" i="4" s="1"/>
  <c r="D23" i="4"/>
  <c r="F23" i="4" s="1"/>
  <c r="D24" i="4"/>
  <c r="F24" i="4" s="1"/>
  <c r="D25" i="4"/>
  <c r="F25" i="4" s="1"/>
  <c r="D26" i="4"/>
  <c r="F26" i="4" s="1"/>
  <c r="D27" i="4"/>
  <c r="F27" i="4" s="1"/>
  <c r="D28" i="4"/>
  <c r="F28" i="4" s="1"/>
  <c r="D29" i="4"/>
  <c r="D30" i="4"/>
  <c r="F30" i="4" s="1"/>
  <c r="D31" i="4"/>
  <c r="F31" i="4" s="1"/>
  <c r="D32" i="4"/>
  <c r="F32" i="4" s="1"/>
  <c r="D33" i="4"/>
  <c r="D34" i="4"/>
  <c r="F34" i="4" s="1"/>
  <c r="D35" i="4"/>
  <c r="F35" i="4" s="1"/>
  <c r="D36" i="4"/>
  <c r="F36" i="4" s="1"/>
  <c r="D37" i="4"/>
  <c r="F37" i="4" s="1"/>
  <c r="D38" i="4"/>
  <c r="F38" i="4" s="1"/>
  <c r="D39" i="4"/>
  <c r="F39" i="4" s="1"/>
  <c r="D40" i="4"/>
  <c r="F40" i="4" s="1"/>
  <c r="D41" i="4"/>
  <c r="F41" i="4" s="1"/>
  <c r="D42" i="4"/>
  <c r="F42" i="4" s="1"/>
  <c r="D43" i="4"/>
  <c r="F43" i="4" s="1"/>
  <c r="D44" i="4"/>
  <c r="F44" i="4" s="1"/>
  <c r="D45" i="4"/>
  <c r="F45" i="4" s="1"/>
  <c r="D46" i="4"/>
  <c r="F46" i="4" s="1"/>
  <c r="D47" i="4"/>
  <c r="F47" i="4" s="1"/>
  <c r="D48" i="4"/>
  <c r="F48" i="4" s="1"/>
  <c r="D49" i="4"/>
  <c r="F49" i="4" s="1"/>
  <c r="D51" i="4"/>
  <c r="F51" i="4" s="1"/>
  <c r="D52" i="4"/>
  <c r="F52" i="4" s="1"/>
  <c r="D53" i="4"/>
  <c r="F53" i="4" s="1"/>
  <c r="D54" i="4"/>
  <c r="F54" i="4" s="1"/>
  <c r="D55" i="4"/>
  <c r="D56" i="4"/>
  <c r="F56" i="4" s="1"/>
  <c r="D57" i="4"/>
  <c r="F57" i="4" s="1"/>
  <c r="D58" i="4"/>
  <c r="F58" i="4" s="1"/>
  <c r="D59" i="4"/>
  <c r="F59" i="4" s="1"/>
  <c r="D60" i="4"/>
  <c r="F60" i="4" s="1"/>
  <c r="D61" i="4"/>
  <c r="F61" i="4" s="1"/>
  <c r="D62" i="4"/>
  <c r="F62" i="4" s="1"/>
  <c r="D63" i="4"/>
  <c r="F63" i="4" s="1"/>
  <c r="D64" i="4"/>
  <c r="F64" i="4" s="1"/>
  <c r="D65" i="4"/>
  <c r="F65" i="4" s="1"/>
  <c r="D66" i="4"/>
  <c r="F66" i="4" s="1"/>
  <c r="D67" i="4"/>
  <c r="F67" i="4" s="1"/>
  <c r="D68" i="4"/>
  <c r="F68" i="4" s="1"/>
  <c r="D69" i="4"/>
  <c r="F69" i="4" s="1"/>
  <c r="D70" i="4"/>
  <c r="F70" i="4" s="1"/>
  <c r="D71" i="4"/>
  <c r="F71" i="4" s="1"/>
  <c r="D72" i="4"/>
  <c r="F72" i="4" s="1"/>
  <c r="D73" i="4"/>
  <c r="F73" i="4" s="1"/>
  <c r="D74" i="4"/>
  <c r="F74" i="4" s="1"/>
  <c r="D76" i="4"/>
  <c r="F76" i="4" s="1"/>
  <c r="D77" i="4"/>
  <c r="F77" i="4" s="1"/>
  <c r="D78" i="4"/>
  <c r="F78" i="4" s="1"/>
  <c r="D79" i="4"/>
  <c r="F79" i="4" s="1"/>
  <c r="D80" i="4"/>
  <c r="F80" i="4" s="1"/>
  <c r="D81" i="4"/>
  <c r="F81" i="4" s="1"/>
  <c r="D82" i="4"/>
  <c r="F82" i="4" s="1"/>
  <c r="D83" i="4"/>
  <c r="F83" i="4" s="1"/>
  <c r="D84" i="4"/>
  <c r="F84" i="4" s="1"/>
  <c r="D85" i="4"/>
  <c r="F85" i="4" s="1"/>
  <c r="D86" i="4"/>
  <c r="F86" i="4" s="1"/>
  <c r="D88" i="4"/>
  <c r="F88" i="4" s="1"/>
  <c r="D5" i="4"/>
  <c r="F5" i="4" s="1"/>
  <c r="S99" i="4"/>
  <c r="S90" i="4"/>
  <c r="S78" i="4"/>
  <c r="S66" i="4"/>
  <c r="S56" i="4"/>
  <c r="S44" i="4"/>
  <c r="S28" i="4"/>
  <c r="S8" i="4"/>
  <c r="F7" i="4"/>
  <c r="F9" i="4"/>
  <c r="F10" i="4"/>
  <c r="F13" i="4"/>
  <c r="F17" i="4"/>
  <c r="F21" i="4"/>
  <c r="F29" i="4"/>
  <c r="F33" i="4"/>
  <c r="F50" i="4"/>
  <c r="F55" i="4"/>
  <c r="F75" i="4"/>
  <c r="F87" i="4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3" i="3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5" i="4"/>
  <c r="F90" i="4" l="1"/>
  <c r="D90" i="4"/>
  <c r="C90" i="4"/>
  <c r="P87" i="3"/>
  <c r="E101" i="3"/>
  <c r="F101" i="3" s="1"/>
  <c r="E100" i="3"/>
  <c r="F100" i="3" s="1"/>
  <c r="E99" i="3"/>
  <c r="F99" i="3" s="1"/>
  <c r="E98" i="3"/>
  <c r="F98" i="3" s="1"/>
  <c r="E97" i="3"/>
  <c r="E96" i="3"/>
  <c r="F96" i="3" s="1"/>
  <c r="E95" i="3"/>
  <c r="F95" i="3" s="1"/>
  <c r="E94" i="3"/>
  <c r="E92" i="3"/>
  <c r="F92" i="3" s="1"/>
  <c r="E91" i="3"/>
  <c r="F91" i="3" s="1"/>
  <c r="E90" i="3"/>
  <c r="F90" i="3" s="1"/>
  <c r="E89" i="3"/>
  <c r="F89" i="3" s="1"/>
  <c r="E88" i="3"/>
  <c r="F88" i="3" s="1"/>
  <c r="E87" i="3"/>
  <c r="F87" i="3" s="1"/>
  <c r="E86" i="3"/>
  <c r="F86" i="3" s="1"/>
  <c r="E85" i="3"/>
  <c r="F85" i="3" s="1"/>
  <c r="E84" i="3"/>
  <c r="F84" i="3" s="1"/>
  <c r="E83" i="3"/>
  <c r="F83" i="3" s="1"/>
  <c r="E82" i="3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E73" i="3"/>
  <c r="F73" i="3" s="1"/>
  <c r="E72" i="3"/>
  <c r="F72" i="3" s="1"/>
  <c r="E71" i="3"/>
  <c r="F71" i="3" s="1"/>
  <c r="E70" i="3"/>
  <c r="E68" i="3"/>
  <c r="E67" i="3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E58" i="3"/>
  <c r="F58" i="3" s="1"/>
  <c r="E57" i="3"/>
  <c r="F57" i="3" s="1"/>
  <c r="E56" i="3"/>
  <c r="F56" i="3" s="1"/>
  <c r="E55" i="3"/>
  <c r="F55" i="3" s="1"/>
  <c r="E54" i="3"/>
  <c r="F54" i="3" s="1"/>
  <c r="E53" i="3"/>
  <c r="F53" i="3" s="1"/>
  <c r="E52" i="3"/>
  <c r="F52" i="3" s="1"/>
  <c r="E51" i="3"/>
  <c r="F51" i="3" s="1"/>
  <c r="E50" i="3"/>
  <c r="F50" i="3" s="1"/>
  <c r="E49" i="3"/>
  <c r="E48" i="3"/>
  <c r="E46" i="3"/>
  <c r="F46" i="3" s="1"/>
  <c r="E45" i="3"/>
  <c r="F45" i="3" s="1"/>
  <c r="E44" i="3"/>
  <c r="F44" i="3" s="1"/>
  <c r="E43" i="3"/>
  <c r="F43" i="3" s="1"/>
  <c r="E42" i="3"/>
  <c r="F42" i="3" s="1"/>
  <c r="E41" i="3"/>
  <c r="F41" i="3" s="1"/>
  <c r="E40" i="3"/>
  <c r="F40" i="3" s="1"/>
  <c r="E39" i="3"/>
  <c r="F39" i="3" s="1"/>
  <c r="E38" i="3"/>
  <c r="F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E20" i="3"/>
  <c r="F20" i="3" s="1"/>
  <c r="E19" i="3"/>
  <c r="F19" i="3" s="1"/>
  <c r="E18" i="3"/>
  <c r="F18" i="3" s="1"/>
  <c r="E17" i="3"/>
  <c r="E16" i="3"/>
  <c r="E15" i="3"/>
  <c r="F15" i="3" s="1"/>
  <c r="E14" i="3"/>
  <c r="F14" i="3" s="1"/>
  <c r="E13" i="3"/>
  <c r="F13" i="3" s="1"/>
  <c r="E12" i="3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F21" i="3"/>
  <c r="F97" i="3"/>
  <c r="F7" i="2"/>
  <c r="F8" i="2"/>
  <c r="F9" i="2"/>
  <c r="F10" i="2"/>
  <c r="F11" i="2"/>
  <c r="F12" i="2"/>
  <c r="F13" i="2"/>
  <c r="F14" i="2"/>
  <c r="F15" i="2"/>
  <c r="F16" i="2"/>
  <c r="F6" i="2"/>
  <c r="D18" i="2"/>
  <c r="C18" i="2"/>
  <c r="E6" i="1" l="1"/>
  <c r="E7" i="1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7" i="1"/>
  <c r="E48" i="1"/>
  <c r="E49" i="1"/>
  <c r="E50" i="1"/>
  <c r="E51" i="1"/>
  <c r="E52" i="1"/>
  <c r="E53" i="1"/>
  <c r="E54" i="1"/>
  <c r="E55" i="1"/>
  <c r="E56" i="1"/>
  <c r="E59" i="1"/>
  <c r="E60" i="1"/>
  <c r="E61" i="1"/>
  <c r="E62" i="1"/>
  <c r="E63" i="1"/>
  <c r="E64" i="1"/>
  <c r="E65" i="1"/>
  <c r="E66" i="1"/>
  <c r="E69" i="1"/>
  <c r="E70" i="1"/>
  <c r="E71" i="1"/>
  <c r="E72" i="1"/>
  <c r="E73" i="1"/>
  <c r="E74" i="1"/>
  <c r="E75" i="1"/>
  <c r="E76" i="1"/>
  <c r="E77" i="1"/>
  <c r="E78" i="1"/>
  <c r="E81" i="1"/>
  <c r="E82" i="1"/>
  <c r="E83" i="1"/>
  <c r="E84" i="1"/>
  <c r="E85" i="1"/>
  <c r="E86" i="1"/>
  <c r="E87" i="1"/>
  <c r="E88" i="1"/>
  <c r="E89" i="1"/>
  <c r="E90" i="1"/>
  <c r="E94" i="1"/>
  <c r="E95" i="1"/>
  <c r="E96" i="1"/>
  <c r="E97" i="1"/>
  <c r="E98" i="1"/>
  <c r="E99" i="1"/>
  <c r="E5" i="1"/>
  <c r="E93" i="1" l="1"/>
  <c r="C100" i="1" l="1"/>
  <c r="B100" i="1"/>
  <c r="E100" i="1" s="1"/>
  <c r="C91" i="1"/>
  <c r="B91" i="1"/>
  <c r="E91" i="1" s="1"/>
  <c r="C57" i="1"/>
  <c r="B57" i="1"/>
  <c r="E57" i="1" s="1"/>
  <c r="C79" i="1"/>
  <c r="B79" i="1"/>
  <c r="E79" i="1" s="1"/>
  <c r="C45" i="1"/>
  <c r="B45" i="1"/>
  <c r="E45" i="1" s="1"/>
  <c r="C67" i="1"/>
  <c r="B67" i="1"/>
  <c r="E67" i="1" s="1"/>
  <c r="C29" i="1"/>
  <c r="B29" i="1"/>
  <c r="E29" i="1" s="1"/>
  <c r="C9" i="1" l="1"/>
  <c r="B9" i="1"/>
  <c r="E9" i="1" s="1"/>
</calcChain>
</file>

<file path=xl/comments1.xml><?xml version="1.0" encoding="utf-8"?>
<comments xmlns="http://schemas.openxmlformats.org/spreadsheetml/2006/main">
  <authors>
    <author>olia0</author>
  </authors>
  <commentList>
    <comment ref="C2" authorId="0">
      <text>
        <r>
          <rPr>
            <b/>
            <sz val="9"/>
            <color indexed="81"/>
            <rFont val="Tahoma"/>
            <family val="2"/>
            <charset val="204"/>
          </rPr>
          <t>olia0:</t>
        </r>
        <r>
          <rPr>
            <sz val="9"/>
            <color indexed="81"/>
            <rFont val="Tahoma"/>
            <family val="2"/>
            <charset val="204"/>
          </rPr>
          <t xml:space="preserve">
информация с сайта АО "ДОМ.РФ"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04"/>
          </rPr>
          <t>olia0:</t>
        </r>
        <r>
          <rPr>
            <sz val="9"/>
            <color indexed="81"/>
            <rFont val="Tahoma"/>
            <family val="2"/>
            <charset val="204"/>
          </rPr>
          <t xml:space="preserve">
информация с сайта АО "ДОМ.РФ"
</t>
        </r>
      </text>
    </comment>
  </commentList>
</comments>
</file>

<file path=xl/sharedStrings.xml><?xml version="1.0" encoding="utf-8"?>
<sst xmlns="http://schemas.openxmlformats.org/spreadsheetml/2006/main" count="1645" uniqueCount="173">
  <si>
    <t>Наименование субъекта</t>
  </si>
  <si>
    <t>Уральский федеральный округ</t>
  </si>
  <si>
    <t>Тюменская область</t>
  </si>
  <si>
    <t>Свердловская область</t>
  </si>
  <si>
    <t>Челябинская область</t>
  </si>
  <si>
    <t>Курганская область</t>
  </si>
  <si>
    <t>Итого по ФО</t>
  </si>
  <si>
    <t>Центральный федеральный округ</t>
  </si>
  <si>
    <t>Курская область</t>
  </si>
  <si>
    <t>Калужская область</t>
  </si>
  <si>
    <t>Воронежская область</t>
  </si>
  <si>
    <t>г. Москва</t>
  </si>
  <si>
    <t>Московская область</t>
  </si>
  <si>
    <t>Рязанская область</t>
  </si>
  <si>
    <t>Брянская область</t>
  </si>
  <si>
    <t>Тверская область</t>
  </si>
  <si>
    <t>Владимирская область</t>
  </si>
  <si>
    <t>Тульская область</t>
  </si>
  <si>
    <t>Тамбовская область</t>
  </si>
  <si>
    <t>Белгородская область</t>
  </si>
  <si>
    <t>Ярославская область</t>
  </si>
  <si>
    <t>Ивановская область</t>
  </si>
  <si>
    <t>Костромская область</t>
  </si>
  <si>
    <t>Липецкая область</t>
  </si>
  <si>
    <t>Орловская область</t>
  </si>
  <si>
    <t>Смоленская область</t>
  </si>
  <si>
    <t>Приволжский федеральный округ</t>
  </si>
  <si>
    <t>Самарская область</t>
  </si>
  <si>
    <t>Республика Татарстан</t>
  </si>
  <si>
    <t>Пермский край</t>
  </si>
  <si>
    <t>Нижегородская область</t>
  </si>
  <si>
    <t>Оренбургская область</t>
  </si>
  <si>
    <t>Пензенская область</t>
  </si>
  <si>
    <t>Кировская область</t>
  </si>
  <si>
    <t>Ульяновская область</t>
  </si>
  <si>
    <t>Чувашская Республика - Чувашия</t>
  </si>
  <si>
    <t>Саратовская область</t>
  </si>
  <si>
    <t>Республика Марий Эл</t>
  </si>
  <si>
    <t>Республика Мордовия</t>
  </si>
  <si>
    <t>Северо-Западный федеральный округ</t>
  </si>
  <si>
    <t>г. Санкт-Петербург</t>
  </si>
  <si>
    <t>Калининградская область</t>
  </si>
  <si>
    <t>Ленинградская область</t>
  </si>
  <si>
    <t>Архангельская область</t>
  </si>
  <si>
    <t>Псковская область</t>
  </si>
  <si>
    <t>Республика Коми</t>
  </si>
  <si>
    <t>Новгородская область</t>
  </si>
  <si>
    <t>Мурманская область</t>
  </si>
  <si>
    <t>Южный федеральный округ</t>
  </si>
  <si>
    <t>Краснодарский край</t>
  </si>
  <si>
    <t>Ростовская область</t>
  </si>
  <si>
    <t>Волгоградская область</t>
  </si>
  <si>
    <t xml:space="preserve">Республика Адыгея </t>
  </si>
  <si>
    <t>Астраханская область</t>
  </si>
  <si>
    <t>Республика Калмыкия</t>
  </si>
  <si>
    <t>Республика Крым</t>
  </si>
  <si>
    <t>г. Севастополь</t>
  </si>
  <si>
    <t>Сибирский федеральный округ</t>
  </si>
  <si>
    <t>Алтайский край</t>
  </si>
  <si>
    <t>Новосибирская область</t>
  </si>
  <si>
    <t>Иркутская область</t>
  </si>
  <si>
    <t>Кемеровская область - Кузбасс</t>
  </si>
  <si>
    <t>Красноярский край</t>
  </si>
  <si>
    <t>Томская область</t>
  </si>
  <si>
    <t>Омская область</t>
  </si>
  <si>
    <t>Республика Алтай</t>
  </si>
  <si>
    <t>Республика Хакасия</t>
  </si>
  <si>
    <t>Республика Тыва</t>
  </si>
  <si>
    <t>Дальневосточный федеральный округ</t>
  </si>
  <si>
    <t>Хабаровский край</t>
  </si>
  <si>
    <t>Приморский край</t>
  </si>
  <si>
    <t>Республика Саха (Якутия)</t>
  </si>
  <si>
    <t>Республика Бурятия</t>
  </si>
  <si>
    <t>Забайкальский край</t>
  </si>
  <si>
    <t>Амурская область</t>
  </si>
  <si>
    <t>Сахалинская область</t>
  </si>
  <si>
    <t>Еврейская автономная область</t>
  </si>
  <si>
    <t>Камчатский край</t>
  </si>
  <si>
    <t>Северо-Кавказский федеральный округ</t>
  </si>
  <si>
    <t>Ставропольский край</t>
  </si>
  <si>
    <t>Кабардино-Балкарская Республика</t>
  </si>
  <si>
    <t>Республика Дагестан</t>
  </si>
  <si>
    <t>Республика Северная Осетия - Алания</t>
  </si>
  <si>
    <t>Чеченская Республика</t>
  </si>
  <si>
    <t>Карачаево-Черкесская Республика</t>
  </si>
  <si>
    <t>Республика Ингушетия</t>
  </si>
  <si>
    <t>Сумма выданных кредитов, в тыс. рублей</t>
  </si>
  <si>
    <t>Кол-во кредитов, шт.</t>
  </si>
  <si>
    <t>Республика Башкортостан</t>
  </si>
  <si>
    <t>Республика Карелия</t>
  </si>
  <si>
    <t>Вологодская область</t>
  </si>
  <si>
    <t>Магаданская область</t>
  </si>
  <si>
    <t>Чукотский автономный округ</t>
  </si>
  <si>
    <t>численность 2020 год</t>
  </si>
  <si>
    <t>Ненецкий автономный округ</t>
  </si>
  <si>
    <t>Удмуртская Республика</t>
  </si>
  <si>
    <t>Ямало-Ненецкий автономный округ</t>
  </si>
  <si>
    <r>
      <t>Кол-во кредитов (</t>
    </r>
    <r>
      <rPr>
        <sz val="10"/>
        <color rgb="FF0070C0"/>
        <rFont val="Times New Roman"/>
        <family val="1"/>
        <charset val="204"/>
      </rPr>
      <t>заключено кредитных договоров)</t>
    </r>
    <r>
      <rPr>
        <sz val="10"/>
        <color theme="1"/>
        <rFont val="Times New Roman"/>
        <family val="1"/>
        <charset val="204"/>
      </rPr>
      <t>, шт.</t>
    </r>
  </si>
  <si>
    <r>
      <t xml:space="preserve">Сумма выданных кредитов, </t>
    </r>
    <r>
      <rPr>
        <sz val="10"/>
        <color rgb="FF0070C0"/>
        <rFont val="Times New Roman"/>
        <family val="1"/>
        <charset val="204"/>
      </rPr>
      <t>в млн. рублей</t>
    </r>
    <r>
      <rPr>
        <sz val="10"/>
        <color theme="1"/>
        <rFont val="Times New Roman"/>
        <family val="1"/>
        <charset val="204"/>
      </rPr>
      <t xml:space="preserve"> (</t>
    </r>
    <r>
      <rPr>
        <sz val="10"/>
        <color rgb="FFFF0000"/>
        <rFont val="Times New Roman"/>
        <family val="1"/>
        <charset val="204"/>
      </rPr>
      <t>в тыс. рублей)</t>
    </r>
  </si>
  <si>
    <t>Численность постоянного населения в среднем за 2019 г.</t>
  </si>
  <si>
    <t>Всего иные регионы РФ:</t>
  </si>
  <si>
    <t>Всего по ДФО:</t>
  </si>
  <si>
    <t>* Предварительные данные</t>
  </si>
  <si>
    <t>Численность постоянного населения в среднем за год по состоянию на 01.01.2020</t>
  </si>
  <si>
    <t>Ханты-Мансийский автономный округ - Югра</t>
  </si>
  <si>
    <t>Удмурсткая Республика</t>
  </si>
  <si>
    <t>Сельское население</t>
  </si>
  <si>
    <t>Российская Федеpация</t>
  </si>
  <si>
    <t>Кол-во выданных кредитов, шт.</t>
  </si>
  <si>
    <t>Численность населения , чел.</t>
  </si>
  <si>
    <t>Москва</t>
  </si>
  <si>
    <t>Санкт-Петербург</t>
  </si>
  <si>
    <t>Чувашская Республика</t>
  </si>
  <si>
    <t>Кемеровская область</t>
  </si>
  <si>
    <t>Ханты-Мансийский АО - Югра</t>
  </si>
  <si>
    <t>Севастополь</t>
  </si>
  <si>
    <t>Республика Северная Осетия</t>
  </si>
  <si>
    <t>Ямало-Ненецкий АО</t>
  </si>
  <si>
    <t>Чукотский АО</t>
  </si>
  <si>
    <t>Еврейская АО</t>
  </si>
  <si>
    <t>Ненецкий АО</t>
  </si>
  <si>
    <t>Льготная</t>
  </si>
  <si>
    <t>Сельская</t>
  </si>
  <si>
    <t>Семейная</t>
  </si>
  <si>
    <t>Дальневосточная</t>
  </si>
  <si>
    <t>В среднем за 2020 год</t>
  </si>
  <si>
    <t>Все население</t>
  </si>
  <si>
    <t>Городское население</t>
  </si>
  <si>
    <t>Республика Северная Осетия-Алания</t>
  </si>
  <si>
    <t>Итого:</t>
  </si>
  <si>
    <t>Республика Адыгея (Адыгея)</t>
  </si>
  <si>
    <t>Кабардино-Балкарская республика</t>
  </si>
  <si>
    <t>Карачаево-Черкесская республика</t>
  </si>
  <si>
    <t>Кемеровская область - Кузбасс область</t>
  </si>
  <si>
    <t>Республика Татарстан (Татарстан)</t>
  </si>
  <si>
    <t>Удмуртская республика</t>
  </si>
  <si>
    <t xml:space="preserve">Ханты-Мансийский автономный округ - Югра </t>
  </si>
  <si>
    <t>Чеченская республика</t>
  </si>
  <si>
    <t>сельская</t>
  </si>
  <si>
    <t>Сумма</t>
  </si>
  <si>
    <t>сель</t>
  </si>
  <si>
    <t>сем</t>
  </si>
  <si>
    <t>льготная</t>
  </si>
  <si>
    <t>РОССИЙСКАЯ ФЕДЕРАЦИЯ</t>
  </si>
  <si>
    <t>ЦЕНТРАЛЬНЫЙ ФЕДЕРАЛЬНЫЙ ОКРУГ</t>
  </si>
  <si>
    <t>СЕВЕРО-ЗАПАДНЫЙ ФЕДЕРАЛЬНЫЙ ОКРУГ</t>
  </si>
  <si>
    <t>ЮЖНЫЙ ФЕДЕРАЛЬНЫЙ ОКРУГ</t>
  </si>
  <si>
    <t>СЕВЕРО-КАВКАЗСКИЙ ФЕДЕРАЛЬНЫЙ ОКРУГ</t>
  </si>
  <si>
    <t>ПРИВОЛЖСКИЙ ФЕДЕРАЛЬНЫЙ ОКРУГ</t>
  </si>
  <si>
    <t>УРАЛЬСКИЙ ФЕДЕРАЛЬНЫЙ ОКРУГ</t>
  </si>
  <si>
    <t>СИБИРСКИЙ ФЕДЕРАЛЬНЫЙ ОКРУГ</t>
  </si>
  <si>
    <t>ДАЛЬНЕВОСТОЧНЫЙ ФЕДЕРАЛЬНЫЙ ОКРУГ</t>
  </si>
  <si>
    <t>Всего выдано по банковскому сектору</t>
  </si>
  <si>
    <t>Доля</t>
  </si>
  <si>
    <t>доля всего</t>
  </si>
  <si>
    <t>доля гос</t>
  </si>
  <si>
    <t xml:space="preserve">Ханты-Мансийский автономный округ </t>
  </si>
  <si>
    <t>без рефинан.</t>
  </si>
  <si>
    <t/>
  </si>
  <si>
    <t>2019</t>
  </si>
  <si>
    <t>2020</t>
  </si>
  <si>
    <t>значение показателя за год</t>
  </si>
  <si>
    <t>Российская Федерация</t>
  </si>
  <si>
    <t>Камчатская область</t>
  </si>
  <si>
    <t>Читинская область</t>
  </si>
  <si>
    <t>Введено в действие общей площади жилых домов (тысяча квадратных метров общей площади) 2019</t>
  </si>
  <si>
    <t>Введено в действие общей площади жилых домов (тысяча квадратных метров общей площади) 2020</t>
  </si>
  <si>
    <t>Количесво выданных кредитов, шт.</t>
  </si>
  <si>
    <t>Доля, %</t>
  </si>
  <si>
    <t>№ п/п</t>
  </si>
  <si>
    <t>Введено в действие общей площади ИЖС (тыс. кв. м. общей площади)</t>
  </si>
  <si>
    <t>Информация о количестве выданных кредитов по программе Сельская ипотека и о количестве квадратных метров ИЖС, введенных за 2020 год в разрезе регионов России</t>
  </si>
  <si>
    <t>Приложение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</si>
</sst>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"/>
    <numFmt numFmtId="166" formatCode="0.0000"/>
    <numFmt numFmtId="167" formatCode="#,##0;\-#,##0;0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6" fillId="0" borderId="0"/>
    <xf numFmtId="9" fontId="6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Continuous" vertic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Continuous" vertical="center"/>
    </xf>
    <xf numFmtId="3" fontId="2" fillId="0" borderId="0" xfId="0" applyNumberFormat="1" applyFont="1"/>
    <xf numFmtId="4" fontId="2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2" xfId="0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164" fontId="9" fillId="4" borderId="4" xfId="0" applyNumberFormat="1" applyFont="1" applyFill="1" applyBorder="1"/>
    <xf numFmtId="3" fontId="3" fillId="3" borderId="3" xfId="0" applyNumberFormat="1" applyFont="1" applyFill="1" applyBorder="1" applyAlignment="1">
      <alignment vertical="center" wrapText="1"/>
    </xf>
    <xf numFmtId="164" fontId="9" fillId="4" borderId="2" xfId="0" applyNumberFormat="1" applyFont="1" applyFill="1" applyBorder="1"/>
    <xf numFmtId="3" fontId="3" fillId="3" borderId="1" xfId="0" applyNumberFormat="1" applyFont="1" applyFill="1" applyBorder="1" applyAlignment="1">
      <alignment vertical="center" wrapText="1"/>
    </xf>
    <xf numFmtId="0" fontId="9" fillId="0" borderId="5" xfId="0" applyFont="1" applyBorder="1"/>
    <xf numFmtId="3" fontId="3" fillId="3" borderId="6" xfId="0" applyNumberFormat="1" applyFont="1" applyFill="1" applyBorder="1" applyAlignment="1">
      <alignment vertical="center" wrapText="1"/>
    </xf>
    <xf numFmtId="0" fontId="9" fillId="4" borderId="5" xfId="0" applyFont="1" applyFill="1" applyBorder="1"/>
    <xf numFmtId="3" fontId="3" fillId="3" borderId="2" xfId="0" applyNumberFormat="1" applyFont="1" applyFill="1" applyBorder="1" applyAlignment="1">
      <alignment vertical="center" wrapText="1"/>
    </xf>
    <xf numFmtId="0" fontId="9" fillId="0" borderId="0" xfId="0" applyFont="1"/>
    <xf numFmtId="164" fontId="10" fillId="4" borderId="2" xfId="0" applyNumberFormat="1" applyFont="1" applyFill="1" applyBorder="1"/>
    <xf numFmtId="3" fontId="9" fillId="0" borderId="0" xfId="0" applyNumberFormat="1" applyFont="1"/>
    <xf numFmtId="3" fontId="3" fillId="0" borderId="3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9" fillId="0" borderId="2" xfId="0" applyFont="1" applyFill="1" applyBorder="1"/>
    <xf numFmtId="0" fontId="9" fillId="0" borderId="5" xfId="0" applyFont="1" applyFill="1" applyBorder="1"/>
    <xf numFmtId="3" fontId="10" fillId="0" borderId="2" xfId="0" applyNumberFormat="1" applyFont="1" applyFill="1" applyBorder="1"/>
    <xf numFmtId="164" fontId="0" fillId="0" borderId="0" xfId="0" applyNumberFormat="1"/>
    <xf numFmtId="0" fontId="13" fillId="0" borderId="0" xfId="1"/>
    <xf numFmtId="3" fontId="1" fillId="0" borderId="2" xfId="1" applyNumberFormat="1" applyFont="1" applyFill="1" applyBorder="1"/>
    <xf numFmtId="4" fontId="1" fillId="0" borderId="2" xfId="1" applyNumberFormat="1" applyFont="1" applyFill="1" applyBorder="1"/>
    <xf numFmtId="165" fontId="9" fillId="0" borderId="2" xfId="1" applyNumberFormat="1" applyFont="1" applyFill="1" applyBorder="1" applyAlignment="1">
      <alignment horizontal="left" wrapText="1"/>
    </xf>
    <xf numFmtId="3" fontId="2" fillId="0" borderId="2" xfId="1" applyNumberFormat="1" applyFont="1" applyFill="1" applyBorder="1"/>
    <xf numFmtId="4" fontId="2" fillId="0" borderId="2" xfId="1" applyNumberFormat="1" applyFont="1" applyFill="1" applyBorder="1"/>
    <xf numFmtId="3" fontId="1" fillId="0" borderId="2" xfId="1" applyNumberFormat="1" applyFont="1" applyFill="1" applyBorder="1" applyAlignment="1">
      <alignment horizontal="centerContinuous" vertical="center"/>
    </xf>
    <xf numFmtId="4" fontId="1" fillId="0" borderId="2" xfId="1" applyNumberFormat="1" applyFont="1" applyFill="1" applyBorder="1" applyAlignment="1">
      <alignment horizontal="centerContinuous" vertical="center"/>
    </xf>
    <xf numFmtId="0" fontId="1" fillId="0" borderId="2" xfId="1" applyFont="1" applyFill="1" applyBorder="1" applyAlignment="1"/>
    <xf numFmtId="4" fontId="1" fillId="0" borderId="2" xfId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/>
    </xf>
    <xf numFmtId="0" fontId="8" fillId="0" borderId="2" xfId="1" applyFont="1" applyFill="1" applyBorder="1" applyAlignment="1">
      <alignment horizontal="left"/>
    </xf>
    <xf numFmtId="166" fontId="0" fillId="0" borderId="0" xfId="0" applyNumberFormat="1"/>
    <xf numFmtId="3" fontId="4" fillId="0" borderId="4" xfId="0" applyNumberFormat="1" applyFont="1" applyBorder="1" applyAlignment="1">
      <alignment horizontal="center" wrapText="1"/>
    </xf>
    <xf numFmtId="3" fontId="5" fillId="0" borderId="7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0" fillId="0" borderId="9" xfId="0" applyNumberFormat="1" applyFont="1" applyBorder="1" applyAlignment="1"/>
    <xf numFmtId="3" fontId="4" fillId="0" borderId="10" xfId="0" applyNumberFormat="1" applyFont="1" applyBorder="1" applyAlignment="1">
      <alignment horizontal="right"/>
    </xf>
    <xf numFmtId="3" fontId="4" fillId="0" borderId="2" xfId="0" applyNumberFormat="1" applyFont="1" applyBorder="1" applyAlignment="1"/>
    <xf numFmtId="0" fontId="1" fillId="0" borderId="0" xfId="1" applyFont="1" applyFill="1" applyBorder="1" applyAlignment="1">
      <alignment horizontal="left" wrapText="1"/>
    </xf>
    <xf numFmtId="0" fontId="1" fillId="0" borderId="0" xfId="1" applyFont="1" applyFill="1" applyBorder="1" applyAlignment="1">
      <alignment horizontal="left"/>
    </xf>
    <xf numFmtId="0" fontId="13" fillId="0" borderId="0" xfId="1" applyFont="1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1" fillId="2" borderId="2" xfId="1" applyNumberFormat="1" applyFont="1" applyFill="1" applyBorder="1"/>
    <xf numFmtId="4" fontId="1" fillId="2" borderId="2" xfId="1" applyNumberFormat="1" applyFont="1" applyFill="1" applyBorder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4" fontId="14" fillId="0" borderId="0" xfId="0" applyNumberFormat="1" applyFont="1"/>
    <xf numFmtId="4" fontId="14" fillId="0" borderId="2" xfId="0" applyNumberFormat="1" applyFont="1" applyBorder="1"/>
    <xf numFmtId="0" fontId="14" fillId="0" borderId="0" xfId="0" applyFont="1" applyAlignment="1"/>
    <xf numFmtId="3" fontId="5" fillId="0" borderId="12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0" fillId="0" borderId="20" xfId="0" applyNumberFormat="1" applyFont="1" applyBorder="1" applyAlignment="1"/>
    <xf numFmtId="3" fontId="4" fillId="0" borderId="21" xfId="0" applyNumberFormat="1" applyFont="1" applyBorder="1" applyAlignment="1">
      <alignment horizontal="right"/>
    </xf>
    <xf numFmtId="3" fontId="5" fillId="0" borderId="22" xfId="0" applyNumberFormat="1" applyFont="1" applyBorder="1" applyAlignment="1">
      <alignment horizontal="right"/>
    </xf>
    <xf numFmtId="3" fontId="5" fillId="0" borderId="21" xfId="0" applyNumberFormat="1" applyFont="1" applyBorder="1" applyAlignment="1"/>
    <xf numFmtId="3" fontId="0" fillId="0" borderId="22" xfId="0" applyNumberFormat="1" applyFont="1" applyBorder="1" applyAlignment="1"/>
    <xf numFmtId="3" fontId="0" fillId="0" borderId="21" xfId="0" applyNumberFormat="1" applyFont="1" applyBorder="1" applyAlignment="1"/>
    <xf numFmtId="3" fontId="5" fillId="0" borderId="21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0" fontId="5" fillId="0" borderId="11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/>
    <xf numFmtId="0" fontId="4" fillId="0" borderId="5" xfId="0" applyFont="1" applyFill="1" applyBorder="1" applyAlignment="1"/>
    <xf numFmtId="0" fontId="4" fillId="0" borderId="23" xfId="0" applyFont="1" applyFill="1" applyBorder="1" applyAlignment="1"/>
    <xf numFmtId="0" fontId="4" fillId="0" borderId="4" xfId="0" applyFont="1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0" fillId="0" borderId="0" xfId="0" applyAlignment="1"/>
    <xf numFmtId="0" fontId="14" fillId="0" borderId="2" xfId="0" applyFont="1" applyBorder="1" applyAlignment="1"/>
    <xf numFmtId="165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left"/>
    </xf>
    <xf numFmtId="165" fontId="15" fillId="0" borderId="2" xfId="0" applyNumberFormat="1" applyFont="1" applyFill="1" applyBorder="1" applyAlignment="1">
      <alignment horizontal="left"/>
    </xf>
    <xf numFmtId="165" fontId="15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/>
    <xf numFmtId="165" fontId="15" fillId="0" borderId="2" xfId="0" applyNumberFormat="1" applyFont="1" applyFill="1" applyBorder="1" applyAlignment="1"/>
    <xf numFmtId="3" fontId="15" fillId="0" borderId="2" xfId="0" applyNumberFormat="1" applyFont="1" applyFill="1" applyBorder="1" applyAlignment="1"/>
    <xf numFmtId="0" fontId="0" fillId="0" borderId="2" xfId="0" applyBorder="1"/>
    <xf numFmtId="3" fontId="0" fillId="0" borderId="0" xfId="0" applyNumberFormat="1"/>
    <xf numFmtId="3" fontId="3" fillId="0" borderId="2" xfId="0" applyNumberFormat="1" applyFont="1" applyFill="1" applyBorder="1" applyAlignment="1">
      <alignment horizontal="right"/>
    </xf>
    <xf numFmtId="3" fontId="15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 wrapText="1"/>
    </xf>
    <xf numFmtId="3" fontId="9" fillId="0" borderId="2" xfId="0" applyNumberFormat="1" applyFont="1" applyBorder="1"/>
    <xf numFmtId="165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left"/>
    </xf>
    <xf numFmtId="3" fontId="15" fillId="0" borderId="0" xfId="0" applyNumberFormat="1" applyFon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center" wrapText="1"/>
    </xf>
    <xf numFmtId="3" fontId="15" fillId="0" borderId="0" xfId="0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3" fontId="9" fillId="0" borderId="0" xfId="0" applyNumberFormat="1" applyFont="1" applyBorder="1"/>
    <xf numFmtId="3" fontId="15" fillId="0" borderId="0" xfId="0" applyNumberFormat="1" applyFont="1" applyFill="1" applyBorder="1" applyAlignment="1">
      <alignment horizontal="right" wrapText="1"/>
    </xf>
    <xf numFmtId="3" fontId="0" fillId="0" borderId="0" xfId="0" applyNumberFormat="1" applyAlignment="1">
      <alignment horizontal="right"/>
    </xf>
    <xf numFmtId="3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3" fontId="2" fillId="0" borderId="0" xfId="1" applyNumberFormat="1" applyFont="1" applyFill="1" applyBorder="1"/>
    <xf numFmtId="0" fontId="1" fillId="0" borderId="0" xfId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centerContinuous" vertical="center"/>
    </xf>
    <xf numFmtId="3" fontId="14" fillId="0" borderId="0" xfId="0" applyNumberFormat="1" applyFont="1"/>
    <xf numFmtId="3" fontId="14" fillId="0" borderId="2" xfId="0" applyNumberFormat="1" applyFont="1" applyBorder="1"/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centerContinuous" vertical="center"/>
    </xf>
    <xf numFmtId="0" fontId="1" fillId="0" borderId="2" xfId="0" applyFont="1" applyBorder="1" applyAlignment="1">
      <alignment horizontal="left"/>
    </xf>
    <xf numFmtId="3" fontId="1" fillId="0" borderId="2" xfId="0" applyNumberFormat="1" applyFont="1" applyBorder="1"/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/>
    <xf numFmtId="3" fontId="14" fillId="0" borderId="2" xfId="0" applyNumberFormat="1" applyFont="1" applyBorder="1" applyAlignment="1">
      <alignment vertical="center"/>
    </xf>
    <xf numFmtId="4" fontId="0" fillId="0" borderId="0" xfId="0" applyNumberFormat="1"/>
    <xf numFmtId="165" fontId="15" fillId="0" borderId="0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14" fillId="2" borderId="0" xfId="0" applyNumberFormat="1" applyFont="1" applyFill="1"/>
    <xf numFmtId="3" fontId="14" fillId="0" borderId="5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/>
    <xf numFmtId="167" fontId="17" fillId="5" borderId="1" xfId="0" applyNumberFormat="1" applyFont="1" applyFill="1" applyBorder="1" applyAlignment="1">
      <alignment horizontal="right" wrapText="1"/>
    </xf>
    <xf numFmtId="49" fontId="17" fillId="5" borderId="1" xfId="0" applyNumberFormat="1" applyFont="1" applyFill="1" applyBorder="1" applyAlignment="1">
      <alignment horizontal="left" vertical="center"/>
    </xf>
    <xf numFmtId="49" fontId="17" fillId="6" borderId="1" xfId="0" applyNumberFormat="1" applyFont="1" applyFill="1" applyBorder="1" applyAlignment="1">
      <alignment horizontal="left" vertical="center"/>
    </xf>
    <xf numFmtId="49" fontId="16" fillId="6" borderId="1" xfId="0" applyNumberFormat="1" applyFont="1" applyFill="1" applyBorder="1" applyAlignment="1">
      <alignment horizontal="left" vertical="center"/>
    </xf>
    <xf numFmtId="3" fontId="14" fillId="0" borderId="5" xfId="0" applyNumberFormat="1" applyFont="1" applyBorder="1" applyAlignment="1">
      <alignment horizontal="center" vertical="center"/>
    </xf>
    <xf numFmtId="167" fontId="17" fillId="0" borderId="1" xfId="0" applyNumberFormat="1" applyFont="1" applyFill="1" applyBorder="1" applyAlignment="1">
      <alignment horizontal="right" wrapText="1"/>
    </xf>
    <xf numFmtId="167" fontId="16" fillId="0" borderId="1" xfId="0" applyNumberFormat="1" applyFont="1" applyFill="1" applyBorder="1" applyAlignment="1">
      <alignment horizontal="right" wrapText="1"/>
    </xf>
    <xf numFmtId="167" fontId="0" fillId="0" borderId="0" xfId="0" applyNumberFormat="1" applyAlignment="1"/>
    <xf numFmtId="4" fontId="14" fillId="0" borderId="2" xfId="0" applyNumberFormat="1" applyFont="1" applyBorder="1" applyAlignment="1">
      <alignment horizontal="center" vertical="center" wrapText="1"/>
    </xf>
    <xf numFmtId="4" fontId="14" fillId="2" borderId="2" xfId="0" applyNumberFormat="1" applyFont="1" applyFill="1" applyBorder="1"/>
    <xf numFmtId="4" fontId="14" fillId="7" borderId="2" xfId="0" applyNumberFormat="1" applyFont="1" applyFill="1" applyBorder="1"/>
    <xf numFmtId="4" fontId="14" fillId="8" borderId="2" xfId="0" applyNumberFormat="1" applyFont="1" applyFill="1" applyBorder="1"/>
    <xf numFmtId="3" fontId="1" fillId="0" borderId="2" xfId="0" applyNumberFormat="1" applyFont="1" applyFill="1" applyBorder="1"/>
    <xf numFmtId="0" fontId="1" fillId="0" borderId="0" xfId="0" applyFont="1" applyFill="1"/>
    <xf numFmtId="3" fontId="2" fillId="0" borderId="2" xfId="0" applyNumberFormat="1" applyFont="1" applyFill="1" applyBorder="1"/>
    <xf numFmtId="3" fontId="1" fillId="0" borderId="2" xfId="0" applyNumberFormat="1" applyFont="1" applyFill="1" applyBorder="1" applyAlignment="1">
      <alignment horizontal="centerContinuous" vertical="center"/>
    </xf>
    <xf numFmtId="3" fontId="1" fillId="0" borderId="0" xfId="0" applyNumberFormat="1" applyFont="1" applyFill="1"/>
    <xf numFmtId="0" fontId="0" fillId="0" borderId="0" xfId="0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165" fontId="9" fillId="2" borderId="2" xfId="0" applyNumberFormat="1" applyFont="1" applyFill="1" applyBorder="1" applyAlignment="1">
      <alignment horizontal="left"/>
    </xf>
    <xf numFmtId="0" fontId="14" fillId="0" borderId="2" xfId="0" applyFont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/>
    </xf>
    <xf numFmtId="0" fontId="14" fillId="9" borderId="2" xfId="0" applyFont="1" applyFill="1" applyBorder="1" applyAlignment="1"/>
    <xf numFmtId="3" fontId="14" fillId="9" borderId="2" xfId="0" applyNumberFormat="1" applyFont="1" applyFill="1" applyBorder="1"/>
    <xf numFmtId="0" fontId="1" fillId="0" borderId="2" xfId="1" applyFont="1" applyFill="1" applyBorder="1" applyAlignment="1">
      <alignment vertical="center" wrapText="1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/>
    <xf numFmtId="0" fontId="6" fillId="0" borderId="0" xfId="0" applyFont="1" applyBorder="1" applyAlignment="1">
      <alignment horizontal="left"/>
    </xf>
    <xf numFmtId="3" fontId="14" fillId="2" borderId="2" xfId="0" applyNumberFormat="1" applyFont="1" applyFill="1" applyBorder="1"/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/>
    <xf numFmtId="3" fontId="14" fillId="0" borderId="2" xfId="0" applyNumberFormat="1" applyFont="1" applyFill="1" applyBorder="1"/>
    <xf numFmtId="0" fontId="14" fillId="2" borderId="2" xfId="0" applyFont="1" applyFill="1" applyBorder="1" applyAlignment="1"/>
    <xf numFmtId="10" fontId="14" fillId="0" borderId="2" xfId="4" applyNumberFormat="1" applyFont="1" applyFill="1" applyBorder="1"/>
    <xf numFmtId="10" fontId="14" fillId="2" borderId="2" xfId="4" applyNumberFormat="1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0" fillId="0" borderId="0" xfId="0" applyFill="1"/>
    <xf numFmtId="3" fontId="14" fillId="0" borderId="0" xfId="0" applyNumberFormat="1" applyFont="1" applyFill="1" applyBorder="1"/>
    <xf numFmtId="0" fontId="14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/>
    <xf numFmtId="3" fontId="18" fillId="0" borderId="2" xfId="0" applyNumberFormat="1" applyFont="1" applyFill="1" applyBorder="1"/>
    <xf numFmtId="0" fontId="14" fillId="8" borderId="2" xfId="0" applyFont="1" applyFill="1" applyBorder="1" applyAlignment="1"/>
    <xf numFmtId="3" fontId="14" fillId="8" borderId="2" xfId="0" applyNumberFormat="1" applyFont="1" applyFill="1" applyBorder="1"/>
    <xf numFmtId="10" fontId="14" fillId="8" borderId="2" xfId="4" applyNumberFormat="1" applyFont="1" applyFill="1" applyBorder="1"/>
    <xf numFmtId="0" fontId="14" fillId="0" borderId="5" xfId="0" applyFont="1" applyFill="1" applyBorder="1" applyAlignment="1">
      <alignment horizontal="center" vertical="center" wrapText="1"/>
    </xf>
    <xf numFmtId="3" fontId="0" fillId="0" borderId="0" xfId="4" applyNumberFormat="1" applyFont="1" applyFill="1"/>
    <xf numFmtId="3" fontId="14" fillId="0" borderId="5" xfId="4" applyNumberFormat="1" applyFont="1" applyFill="1" applyBorder="1" applyAlignment="1">
      <alignment horizontal="center" vertical="center" wrapText="1"/>
    </xf>
    <xf numFmtId="3" fontId="14" fillId="0" borderId="2" xfId="4" applyNumberFormat="1" applyFont="1" applyFill="1" applyBorder="1"/>
    <xf numFmtId="0" fontId="14" fillId="0" borderId="5" xfId="0" applyFont="1" applyBorder="1" applyAlignment="1">
      <alignment horizontal="center" vertical="center" wrapText="1"/>
    </xf>
    <xf numFmtId="3" fontId="14" fillId="0" borderId="5" xfId="0" applyNumberFormat="1" applyFont="1" applyFill="1" applyBorder="1"/>
    <xf numFmtId="3" fontId="14" fillId="0" borderId="5" xfId="4" applyNumberFormat="1" applyFont="1" applyFill="1" applyBorder="1"/>
    <xf numFmtId="4" fontId="14" fillId="0" borderId="2" xfId="4" applyNumberFormat="1" applyFont="1" applyFill="1" applyBorder="1"/>
    <xf numFmtId="0" fontId="14" fillId="0" borderId="0" xfId="0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14" fillId="0" borderId="2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3" fontId="14" fillId="3" borderId="2" xfId="4" applyNumberFormat="1" applyFont="1" applyFill="1" applyBorder="1"/>
    <xf numFmtId="0" fontId="14" fillId="0" borderId="2" xfId="0" applyFont="1" applyFill="1" applyBorder="1"/>
    <xf numFmtId="3" fontId="14" fillId="10" borderId="2" xfId="0" applyNumberFormat="1" applyFont="1" applyFill="1" applyBorder="1"/>
    <xf numFmtId="0" fontId="14" fillId="10" borderId="2" xfId="0" applyFont="1" applyFill="1" applyBorder="1" applyAlignment="1">
      <alignment wrapText="1"/>
    </xf>
    <xf numFmtId="4" fontId="14" fillId="10" borderId="2" xfId="4" applyNumberFormat="1" applyFont="1" applyFill="1" applyBorder="1"/>
    <xf numFmtId="3" fontId="14" fillId="10" borderId="2" xfId="4" applyNumberFormat="1" applyFont="1" applyFill="1" applyBorder="1"/>
    <xf numFmtId="3" fontId="14" fillId="3" borderId="2" xfId="0" applyNumberFormat="1" applyFont="1" applyFill="1" applyBorder="1"/>
    <xf numFmtId="0" fontId="14" fillId="3" borderId="2" xfId="0" applyFont="1" applyFill="1" applyBorder="1" applyAlignment="1">
      <alignment wrapText="1"/>
    </xf>
    <xf numFmtId="4" fontId="14" fillId="3" borderId="2" xfId="4" applyNumberFormat="1" applyFont="1" applyFill="1" applyBorder="1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/>
    <xf numFmtId="0" fontId="14" fillId="0" borderId="0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7" xfId="3"/>
    <cellStyle name="Процентный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82" workbookViewId="0">
      <selection activeCell="B104" sqref="B104"/>
    </sheetView>
  </sheetViews>
  <sheetFormatPr defaultColWidth="8.7109375" defaultRowHeight="12.75" x14ac:dyDescent="0.2"/>
  <cols>
    <col min="1" max="1" width="34.28515625" style="17" customWidth="1"/>
    <col min="2" max="2" width="10.42578125" style="3" customWidth="1"/>
    <col min="3" max="3" width="16.7109375" style="1" customWidth="1"/>
    <col min="4" max="4" width="13" style="1" customWidth="1"/>
    <col min="5" max="5" width="7.85546875" style="15" bestFit="1" customWidth="1"/>
    <col min="6" max="10" width="7.85546875" style="15" customWidth="1"/>
    <col min="11" max="16384" width="8.7109375" style="1"/>
  </cols>
  <sheetData>
    <row r="1" spans="1:10" ht="12.95" x14ac:dyDescent="0.3">
      <c r="B1" s="10"/>
      <c r="C1" s="9"/>
      <c r="D1" s="11"/>
      <c r="E1" s="12"/>
      <c r="F1" s="12"/>
      <c r="G1" s="12"/>
      <c r="H1" s="12"/>
      <c r="I1" s="12"/>
      <c r="J1" s="12"/>
    </row>
    <row r="2" spans="1:10" ht="13.9" customHeight="1" x14ac:dyDescent="0.2">
      <c r="A2" s="17" t="s">
        <v>0</v>
      </c>
      <c r="B2" s="223" t="s">
        <v>87</v>
      </c>
      <c r="C2" s="222" t="s">
        <v>86</v>
      </c>
      <c r="D2" s="224" t="s">
        <v>93</v>
      </c>
      <c r="E2" s="13"/>
      <c r="F2" s="13"/>
      <c r="G2" s="13"/>
      <c r="H2" s="13"/>
      <c r="I2" s="13"/>
      <c r="J2" s="13"/>
    </row>
    <row r="3" spans="1:10" ht="39.4" customHeight="1" x14ac:dyDescent="0.2">
      <c r="B3" s="223"/>
      <c r="C3" s="222"/>
      <c r="D3" s="224"/>
      <c r="E3" s="13"/>
      <c r="F3" s="13"/>
      <c r="G3" s="13"/>
      <c r="H3" s="13"/>
      <c r="I3" s="13"/>
      <c r="J3" s="13"/>
    </row>
    <row r="4" spans="1:10" x14ac:dyDescent="0.2">
      <c r="A4" s="16" t="s">
        <v>1</v>
      </c>
      <c r="B4" s="4"/>
      <c r="C4" s="2"/>
      <c r="D4" s="2"/>
      <c r="E4" s="14"/>
      <c r="F4" s="14"/>
      <c r="G4" s="14"/>
      <c r="H4" s="14"/>
      <c r="I4" s="14"/>
      <c r="J4" s="14"/>
    </row>
    <row r="5" spans="1:10" x14ac:dyDescent="0.2">
      <c r="A5" s="17" t="s">
        <v>2</v>
      </c>
      <c r="B5" s="3">
        <v>5491</v>
      </c>
      <c r="C5" s="5">
        <v>13700449752.16</v>
      </c>
      <c r="D5" s="3">
        <v>3767280</v>
      </c>
      <c r="E5" s="15">
        <f>B5/D5*100</f>
        <v>0.1457550274999469</v>
      </c>
    </row>
    <row r="6" spans="1:10" x14ac:dyDescent="0.2">
      <c r="A6" s="17" t="s">
        <v>3</v>
      </c>
      <c r="B6" s="3">
        <v>4318</v>
      </c>
      <c r="C6" s="5">
        <v>10983368342.16</v>
      </c>
      <c r="D6" s="3">
        <v>4301283</v>
      </c>
      <c r="E6" s="15">
        <f>B6/D6*100</f>
        <v>0.10038865147910518</v>
      </c>
    </row>
    <row r="7" spans="1:10" x14ac:dyDescent="0.2">
      <c r="A7" s="17" t="s">
        <v>4</v>
      </c>
      <c r="B7" s="3">
        <v>2382</v>
      </c>
      <c r="C7" s="5">
        <v>3963890342.4899998</v>
      </c>
      <c r="D7" s="3">
        <v>3455197</v>
      </c>
      <c r="E7" s="15">
        <f>B7/D7*100</f>
        <v>6.8939629202039707E-2</v>
      </c>
    </row>
    <row r="8" spans="1:10" x14ac:dyDescent="0.2">
      <c r="A8" s="17" t="s">
        <v>5</v>
      </c>
      <c r="B8" s="3">
        <v>218</v>
      </c>
      <c r="C8" s="5">
        <v>356869796.13</v>
      </c>
      <c r="D8" s="3">
        <v>823233</v>
      </c>
      <c r="E8" s="15">
        <f>B8/D8*100</f>
        <v>2.6480959825468608E-2</v>
      </c>
    </row>
    <row r="9" spans="1:10" x14ac:dyDescent="0.2">
      <c r="A9" s="18" t="s">
        <v>6</v>
      </c>
      <c r="B9" s="7">
        <f>SUM(B5:B8)</f>
        <v>12409</v>
      </c>
      <c r="C9" s="8">
        <f>SUM(C5:C8)</f>
        <v>29004578232.939999</v>
      </c>
      <c r="D9" s="7">
        <v>12346993</v>
      </c>
      <c r="E9" s="15">
        <f>B9/D9*100</f>
        <v>0.10050220324900161</v>
      </c>
    </row>
    <row r="10" spans="1:10" x14ac:dyDescent="0.2">
      <c r="A10" s="16" t="s">
        <v>7</v>
      </c>
      <c r="B10" s="4"/>
      <c r="C10" s="6"/>
      <c r="D10" s="4"/>
    </row>
    <row r="11" spans="1:10" x14ac:dyDescent="0.2">
      <c r="A11" s="17" t="s">
        <v>8</v>
      </c>
      <c r="B11" s="3">
        <v>498</v>
      </c>
      <c r="C11" s="5">
        <v>821624777.75</v>
      </c>
      <c r="D11" s="3">
        <v>1101185</v>
      </c>
      <c r="E11" s="15">
        <f t="shared" ref="E11:E29" si="0">B11/D11*100</f>
        <v>4.5224008681556682E-2</v>
      </c>
    </row>
    <row r="12" spans="1:10" x14ac:dyDescent="0.2">
      <c r="A12" s="17" t="s">
        <v>9</v>
      </c>
      <c r="B12" s="3">
        <v>1030</v>
      </c>
      <c r="C12" s="5">
        <v>2022942316.1199999</v>
      </c>
      <c r="D12" s="3">
        <v>1001589</v>
      </c>
      <c r="E12" s="15">
        <f t="shared" si="0"/>
        <v>0.10283659265427236</v>
      </c>
    </row>
    <row r="13" spans="1:10" x14ac:dyDescent="0.2">
      <c r="A13" s="17" t="s">
        <v>10</v>
      </c>
      <c r="B13" s="3">
        <v>2376</v>
      </c>
      <c r="C13" s="5">
        <v>4385564343.1199999</v>
      </c>
      <c r="D13" s="3">
        <v>2315652</v>
      </c>
      <c r="E13" s="15">
        <f t="shared" si="0"/>
        <v>0.10260609107067903</v>
      </c>
    </row>
    <row r="14" spans="1:10" x14ac:dyDescent="0.2">
      <c r="A14" s="17" t="s">
        <v>11</v>
      </c>
      <c r="B14" s="3">
        <v>11757</v>
      </c>
      <c r="C14" s="5">
        <v>69524343719.059998</v>
      </c>
      <c r="D14" s="3">
        <v>12657195</v>
      </c>
      <c r="E14" s="15">
        <f t="shared" si="0"/>
        <v>9.2887879186502223E-2</v>
      </c>
    </row>
    <row r="15" spans="1:10" x14ac:dyDescent="0.2">
      <c r="A15" s="17" t="s">
        <v>12</v>
      </c>
      <c r="B15" s="3">
        <v>14485</v>
      </c>
      <c r="C15" s="5">
        <v>46991216636.919998</v>
      </c>
      <c r="D15" s="3">
        <v>7702094</v>
      </c>
      <c r="E15" s="15">
        <f t="shared" si="0"/>
        <v>0.1880657390055224</v>
      </c>
    </row>
    <row r="16" spans="1:10" x14ac:dyDescent="0.2">
      <c r="A16" s="17" t="s">
        <v>13</v>
      </c>
      <c r="B16" s="3">
        <v>1158</v>
      </c>
      <c r="C16" s="5">
        <v>2064938876.0999999</v>
      </c>
      <c r="D16" s="3">
        <v>1103922</v>
      </c>
      <c r="E16" s="15">
        <f t="shared" si="0"/>
        <v>0.10489871567012886</v>
      </c>
    </row>
    <row r="17" spans="1:5" x14ac:dyDescent="0.2">
      <c r="A17" s="17" t="s">
        <v>14</v>
      </c>
      <c r="B17" s="3">
        <v>894</v>
      </c>
      <c r="C17" s="5">
        <v>1382884841.1099999</v>
      </c>
      <c r="D17" s="3">
        <v>1187860</v>
      </c>
      <c r="E17" s="15">
        <f t="shared" si="0"/>
        <v>7.5261394440422277E-2</v>
      </c>
    </row>
    <row r="18" spans="1:5" x14ac:dyDescent="0.2">
      <c r="A18" s="17" t="s">
        <v>15</v>
      </c>
      <c r="B18" s="3">
        <v>613</v>
      </c>
      <c r="C18" s="5">
        <v>1134933951.22</v>
      </c>
      <c r="D18" s="3">
        <v>1253569</v>
      </c>
      <c r="E18" s="15">
        <f t="shared" si="0"/>
        <v>4.8900379636063113E-2</v>
      </c>
    </row>
    <row r="19" spans="1:5" x14ac:dyDescent="0.2">
      <c r="A19" s="17" t="s">
        <v>16</v>
      </c>
      <c r="B19" s="3">
        <v>733</v>
      </c>
      <c r="C19" s="5">
        <v>1194562582.45</v>
      </c>
      <c r="D19" s="3">
        <v>1350805</v>
      </c>
      <c r="E19" s="15">
        <f t="shared" si="0"/>
        <v>5.4263938910501519E-2</v>
      </c>
    </row>
    <row r="20" spans="1:5" x14ac:dyDescent="0.2">
      <c r="A20" s="17" t="s">
        <v>17</v>
      </c>
      <c r="B20" s="3">
        <v>612</v>
      </c>
      <c r="C20" s="5">
        <v>1367880055.98</v>
      </c>
      <c r="D20" s="3">
        <v>1458401</v>
      </c>
      <c r="E20" s="15">
        <f t="shared" si="0"/>
        <v>4.1963767166917743E-2</v>
      </c>
    </row>
    <row r="21" spans="1:5" x14ac:dyDescent="0.2">
      <c r="A21" s="17" t="s">
        <v>18</v>
      </c>
      <c r="B21" s="3">
        <v>454</v>
      </c>
      <c r="C21" s="5">
        <v>684497011.97000003</v>
      </c>
      <c r="D21" s="3">
        <v>1001254</v>
      </c>
      <c r="E21" s="15">
        <f t="shared" si="0"/>
        <v>4.5343139702812674E-2</v>
      </c>
    </row>
    <row r="22" spans="1:5" x14ac:dyDescent="0.2">
      <c r="A22" s="17" t="s">
        <v>19</v>
      </c>
      <c r="B22" s="3">
        <v>376</v>
      </c>
      <c r="C22" s="5">
        <v>706409466.98000002</v>
      </c>
      <c r="D22" s="3">
        <v>1546119</v>
      </c>
      <c r="E22" s="15">
        <f t="shared" si="0"/>
        <v>2.4318956044133731E-2</v>
      </c>
    </row>
    <row r="23" spans="1:5" x14ac:dyDescent="0.2">
      <c r="A23" s="17" t="s">
        <v>20</v>
      </c>
      <c r="B23" s="3">
        <v>1005</v>
      </c>
      <c r="C23" s="5">
        <v>1976909060.0999999</v>
      </c>
      <c r="D23" s="3">
        <v>1247873</v>
      </c>
      <c r="E23" s="15">
        <f t="shared" si="0"/>
        <v>8.0537041830378575E-2</v>
      </c>
    </row>
    <row r="24" spans="1:5" x14ac:dyDescent="0.2">
      <c r="A24" s="17" t="s">
        <v>21</v>
      </c>
      <c r="B24" s="3">
        <v>332</v>
      </c>
      <c r="C24" s="5">
        <v>554651600.65999997</v>
      </c>
      <c r="D24" s="3">
        <v>992415</v>
      </c>
      <c r="E24" s="15">
        <f t="shared" si="0"/>
        <v>3.3453746668480423E-2</v>
      </c>
    </row>
    <row r="25" spans="1:5" x14ac:dyDescent="0.2">
      <c r="A25" s="17" t="s">
        <v>22</v>
      </c>
      <c r="B25" s="3">
        <v>316</v>
      </c>
      <c r="C25" s="5">
        <v>504935246.52999997</v>
      </c>
      <c r="D25" s="3">
        <v>631179</v>
      </c>
      <c r="E25" s="15">
        <f t="shared" si="0"/>
        <v>5.0065037018024998E-2</v>
      </c>
    </row>
    <row r="26" spans="1:5" x14ac:dyDescent="0.2">
      <c r="A26" s="17" t="s">
        <v>23</v>
      </c>
      <c r="B26" s="3">
        <v>755</v>
      </c>
      <c r="C26" s="5">
        <v>1107518384.9300001</v>
      </c>
      <c r="D26" s="3">
        <v>1133776</v>
      </c>
      <c r="E26" s="15">
        <f t="shared" si="0"/>
        <v>6.659163714878423E-2</v>
      </c>
    </row>
    <row r="27" spans="1:5" x14ac:dyDescent="0.2">
      <c r="A27" s="17" t="s">
        <v>24</v>
      </c>
      <c r="B27" s="3">
        <v>459</v>
      </c>
      <c r="C27" s="5">
        <v>693685551.20000005</v>
      </c>
      <c r="D27" s="3">
        <v>729612</v>
      </c>
      <c r="E27" s="15">
        <f t="shared" si="0"/>
        <v>6.2910149504119994E-2</v>
      </c>
    </row>
    <row r="28" spans="1:5" x14ac:dyDescent="0.2">
      <c r="A28" s="17" t="s">
        <v>25</v>
      </c>
      <c r="B28" s="3">
        <v>459</v>
      </c>
      <c r="C28" s="5">
        <v>717004240.99000001</v>
      </c>
      <c r="D28" s="3">
        <v>928255</v>
      </c>
      <c r="E28" s="15">
        <f t="shared" si="0"/>
        <v>4.9447619458015311E-2</v>
      </c>
    </row>
    <row r="29" spans="1:5" x14ac:dyDescent="0.2">
      <c r="A29" s="18" t="s">
        <v>6</v>
      </c>
      <c r="B29" s="7">
        <f>SUM(B11:B28)</f>
        <v>38312</v>
      </c>
      <c r="C29" s="8">
        <f>SUM(C11:C28)</f>
        <v>137836502663.19</v>
      </c>
      <c r="D29" s="7">
        <v>39342755</v>
      </c>
      <c r="E29" s="15">
        <f t="shared" si="0"/>
        <v>9.7380064004160369E-2</v>
      </c>
    </row>
    <row r="30" spans="1:5" x14ac:dyDescent="0.2">
      <c r="A30" s="16" t="s">
        <v>26</v>
      </c>
      <c r="B30" s="4"/>
      <c r="C30" s="6"/>
      <c r="D30" s="4"/>
    </row>
    <row r="31" spans="1:5" x14ac:dyDescent="0.2">
      <c r="A31" s="17" t="s">
        <v>27</v>
      </c>
      <c r="B31" s="3">
        <v>2421</v>
      </c>
      <c r="C31" s="5">
        <v>4474464190.5900002</v>
      </c>
      <c r="D31" s="3">
        <v>3167461</v>
      </c>
      <c r="E31" s="15">
        <f t="shared" ref="E31:E45" si="1">B31/D31*100</f>
        <v>7.6433458849217081E-2</v>
      </c>
    </row>
    <row r="32" spans="1:5" x14ac:dyDescent="0.2">
      <c r="A32" s="17" t="s">
        <v>28</v>
      </c>
      <c r="B32" s="3">
        <v>4939</v>
      </c>
      <c r="C32" s="5">
        <v>11546671259.719999</v>
      </c>
      <c r="D32" s="3">
        <v>3898698</v>
      </c>
      <c r="E32" s="15">
        <f t="shared" si="1"/>
        <v>0.12668331837962316</v>
      </c>
    </row>
    <row r="33" spans="1:5" x14ac:dyDescent="0.2">
      <c r="A33" s="17" t="s">
        <v>29</v>
      </c>
      <c r="B33" s="3">
        <v>2421</v>
      </c>
      <c r="C33" s="5">
        <v>5244755935.6499996</v>
      </c>
      <c r="D33" s="3">
        <v>2589949</v>
      </c>
      <c r="E33" s="15">
        <f t="shared" si="1"/>
        <v>9.3476744136660614E-2</v>
      </c>
    </row>
    <row r="34" spans="1:5" x14ac:dyDescent="0.2">
      <c r="A34" s="17" t="s">
        <v>30</v>
      </c>
      <c r="B34" s="3">
        <v>2178</v>
      </c>
      <c r="C34" s="5">
        <v>4869430063.46</v>
      </c>
      <c r="D34" s="3">
        <v>3190381</v>
      </c>
      <c r="E34" s="15">
        <f t="shared" si="1"/>
        <v>6.8267708464913757E-2</v>
      </c>
    </row>
    <row r="35" spans="1:5" x14ac:dyDescent="0.2">
      <c r="A35" s="17" t="s">
        <v>31</v>
      </c>
      <c r="B35" s="3">
        <v>1552</v>
      </c>
      <c r="C35" s="5">
        <v>2317020639.3499999</v>
      </c>
      <c r="D35" s="3">
        <v>1951071</v>
      </c>
      <c r="E35" s="15">
        <f t="shared" si="1"/>
        <v>7.9546054449069259E-2</v>
      </c>
    </row>
    <row r="36" spans="1:5" x14ac:dyDescent="0.2">
      <c r="A36" s="17" t="s">
        <v>88</v>
      </c>
      <c r="B36" s="3">
        <v>4214</v>
      </c>
      <c r="C36" s="5">
        <v>8803050094.1700001</v>
      </c>
      <c r="D36" s="3">
        <v>4027316</v>
      </c>
      <c r="E36" s="15">
        <f t="shared" si="1"/>
        <v>0.1046354445491737</v>
      </c>
    </row>
    <row r="37" spans="1:5" x14ac:dyDescent="0.2">
      <c r="A37" s="17" t="s">
        <v>32</v>
      </c>
      <c r="B37" s="3">
        <v>1106</v>
      </c>
      <c r="C37" s="5">
        <v>1787302667.6199999</v>
      </c>
      <c r="D37" s="3">
        <v>1298887</v>
      </c>
      <c r="E37" s="15">
        <f t="shared" si="1"/>
        <v>8.5149824426605236E-2</v>
      </c>
    </row>
    <row r="38" spans="1:5" x14ac:dyDescent="0.2">
      <c r="A38" s="17" t="s">
        <v>33</v>
      </c>
      <c r="B38" s="3">
        <v>1371</v>
      </c>
      <c r="C38" s="5">
        <v>2293710406.7399998</v>
      </c>
      <c r="D38" s="3">
        <v>1256792</v>
      </c>
      <c r="E38" s="15">
        <f t="shared" si="1"/>
        <v>0.10908726344534339</v>
      </c>
    </row>
    <row r="39" spans="1:5" x14ac:dyDescent="0.2">
      <c r="A39" s="17" t="s">
        <v>34</v>
      </c>
      <c r="B39" s="3">
        <v>1062</v>
      </c>
      <c r="C39" s="5">
        <v>1532634205.8099999</v>
      </c>
      <c r="D39" s="3">
        <v>1224532</v>
      </c>
      <c r="E39" s="15">
        <f t="shared" si="1"/>
        <v>8.6727010809027449E-2</v>
      </c>
    </row>
    <row r="40" spans="1:5" x14ac:dyDescent="0.2">
      <c r="A40" s="17" t="s">
        <v>35</v>
      </c>
      <c r="B40" s="3">
        <v>2520</v>
      </c>
      <c r="C40" s="5">
        <v>4303260880.4499998</v>
      </c>
      <c r="D40" s="3">
        <v>1213312</v>
      </c>
      <c r="E40" s="15">
        <f t="shared" si="1"/>
        <v>0.20769595948939762</v>
      </c>
    </row>
    <row r="41" spans="1:5" x14ac:dyDescent="0.2">
      <c r="A41" s="17" t="s">
        <v>95</v>
      </c>
      <c r="B41" s="3">
        <v>1795</v>
      </c>
      <c r="C41" s="5">
        <v>3435664783.5</v>
      </c>
      <c r="D41" s="3">
        <v>1497328</v>
      </c>
      <c r="E41" s="15">
        <f t="shared" si="1"/>
        <v>0.11988021328660119</v>
      </c>
    </row>
    <row r="42" spans="1:5" x14ac:dyDescent="0.2">
      <c r="A42" s="17" t="s">
        <v>36</v>
      </c>
      <c r="B42" s="3">
        <v>1058</v>
      </c>
      <c r="C42" s="5">
        <v>1583151017.6300001</v>
      </c>
      <c r="D42" s="3">
        <v>2409428</v>
      </c>
      <c r="E42" s="15">
        <f t="shared" si="1"/>
        <v>4.3910836928930851E-2</v>
      </c>
    </row>
    <row r="43" spans="1:5" x14ac:dyDescent="0.2">
      <c r="A43" s="17" t="s">
        <v>37</v>
      </c>
      <c r="B43" s="3">
        <v>916</v>
      </c>
      <c r="C43" s="5">
        <v>1373453524.4200001</v>
      </c>
      <c r="D43" s="3">
        <v>677800</v>
      </c>
      <c r="E43" s="15">
        <f t="shared" si="1"/>
        <v>0.13514311006196519</v>
      </c>
    </row>
    <row r="44" spans="1:5" ht="11.65" customHeight="1" x14ac:dyDescent="0.2">
      <c r="A44" s="17" t="s">
        <v>38</v>
      </c>
      <c r="B44" s="3">
        <v>491</v>
      </c>
      <c r="C44" s="5">
        <v>766037641.94000006</v>
      </c>
      <c r="D44" s="3">
        <v>784885</v>
      </c>
      <c r="E44" s="15">
        <f t="shared" si="1"/>
        <v>6.2556935092402066E-2</v>
      </c>
    </row>
    <row r="45" spans="1:5" x14ac:dyDescent="0.2">
      <c r="A45" s="18" t="s">
        <v>6</v>
      </c>
      <c r="B45" s="7">
        <f>SUM(B31:B44)</f>
        <v>28044</v>
      </c>
      <c r="C45" s="8">
        <f>SUM(C31:C44)</f>
        <v>54330607311.049988</v>
      </c>
      <c r="D45" s="7">
        <v>29187840</v>
      </c>
      <c r="E45" s="15">
        <f t="shared" si="1"/>
        <v>9.6081107748980391E-2</v>
      </c>
    </row>
    <row r="46" spans="1:5" x14ac:dyDescent="0.2">
      <c r="A46" s="16" t="s">
        <v>39</v>
      </c>
      <c r="B46" s="4"/>
      <c r="C46" s="6"/>
      <c r="D46" s="4"/>
    </row>
    <row r="47" spans="1:5" x14ac:dyDescent="0.2">
      <c r="A47" s="17" t="s">
        <v>40</v>
      </c>
      <c r="B47" s="3">
        <v>9450</v>
      </c>
      <c r="C47" s="5">
        <v>34709120401.440002</v>
      </c>
      <c r="D47" s="3">
        <v>5393412</v>
      </c>
      <c r="E47" s="15">
        <f t="shared" ref="E47:E57" si="2">B47/D47*100</f>
        <v>0.17521376078816156</v>
      </c>
    </row>
    <row r="48" spans="1:5" x14ac:dyDescent="0.2">
      <c r="A48" s="17" t="s">
        <v>41</v>
      </c>
      <c r="B48" s="3">
        <v>1313</v>
      </c>
      <c r="C48" s="5">
        <v>2628439762.6700001</v>
      </c>
      <c r="D48" s="3">
        <v>1016056</v>
      </c>
      <c r="E48" s="15">
        <f t="shared" si="2"/>
        <v>0.12922516081790766</v>
      </c>
    </row>
    <row r="49" spans="1:5" x14ac:dyDescent="0.2">
      <c r="A49" s="17" t="s">
        <v>42</v>
      </c>
      <c r="B49" s="3">
        <v>3129</v>
      </c>
      <c r="C49" s="5">
        <v>7785809298.7399998</v>
      </c>
      <c r="D49" s="3">
        <v>1884955</v>
      </c>
      <c r="E49" s="15">
        <f t="shared" si="2"/>
        <v>0.16599865779289161</v>
      </c>
    </row>
    <row r="50" spans="1:5" x14ac:dyDescent="0.2">
      <c r="A50" s="17" t="s">
        <v>89</v>
      </c>
      <c r="B50" s="3">
        <v>650</v>
      </c>
      <c r="C50" s="5">
        <v>1308067120.4300001</v>
      </c>
      <c r="D50" s="3">
        <v>611751</v>
      </c>
      <c r="E50" s="15">
        <f t="shared" si="2"/>
        <v>0.10625238046198535</v>
      </c>
    </row>
    <row r="51" spans="1:5" x14ac:dyDescent="0.2">
      <c r="A51" s="17" t="s">
        <v>43</v>
      </c>
      <c r="B51" s="3">
        <v>631</v>
      </c>
      <c r="C51" s="5">
        <v>1491969149.8199999</v>
      </c>
      <c r="D51" s="3">
        <v>1132317</v>
      </c>
      <c r="E51" s="15">
        <f t="shared" si="2"/>
        <v>5.5726444096485354E-2</v>
      </c>
    </row>
    <row r="52" spans="1:5" x14ac:dyDescent="0.2">
      <c r="A52" s="17" t="s">
        <v>44</v>
      </c>
      <c r="B52" s="3">
        <v>301</v>
      </c>
      <c r="C52" s="5">
        <v>454270235.29000002</v>
      </c>
      <c r="D52" s="3">
        <v>623572</v>
      </c>
      <c r="E52" s="15">
        <f t="shared" si="2"/>
        <v>4.8270287953917107E-2</v>
      </c>
    </row>
    <row r="53" spans="1:5" x14ac:dyDescent="0.2">
      <c r="A53" s="17" t="s">
        <v>45</v>
      </c>
      <c r="B53" s="3">
        <v>479</v>
      </c>
      <c r="C53" s="5">
        <v>816561258.58000004</v>
      </c>
      <c r="D53" s="3">
        <v>817166</v>
      </c>
      <c r="E53" s="15">
        <f t="shared" si="2"/>
        <v>5.8617220980804394E-2</v>
      </c>
    </row>
    <row r="54" spans="1:5" x14ac:dyDescent="0.2">
      <c r="A54" s="17" t="s">
        <v>46</v>
      </c>
      <c r="B54" s="3">
        <v>392</v>
      </c>
      <c r="C54" s="5">
        <v>663176347.22000003</v>
      </c>
      <c r="D54" s="3">
        <v>594870</v>
      </c>
      <c r="E54" s="15">
        <f t="shared" si="2"/>
        <v>6.589675055054045E-2</v>
      </c>
    </row>
    <row r="55" spans="1:5" x14ac:dyDescent="0.2">
      <c r="A55" s="17" t="s">
        <v>90</v>
      </c>
      <c r="B55" s="3">
        <v>1292</v>
      </c>
      <c r="C55" s="5">
        <v>2174730315.1599998</v>
      </c>
      <c r="D55" s="3">
        <v>1156098</v>
      </c>
      <c r="E55" s="15">
        <f t="shared" si="2"/>
        <v>0.11175523182290774</v>
      </c>
    </row>
    <row r="56" spans="1:5" x14ac:dyDescent="0.2">
      <c r="A56" s="17" t="s">
        <v>47</v>
      </c>
      <c r="B56" s="3">
        <v>13</v>
      </c>
      <c r="C56" s="5">
        <v>39151681.740000002</v>
      </c>
      <c r="D56" s="3">
        <v>737281</v>
      </c>
      <c r="E56" s="15">
        <f t="shared" si="2"/>
        <v>1.7632354556810768E-3</v>
      </c>
    </row>
    <row r="57" spans="1:5" x14ac:dyDescent="0.2">
      <c r="A57" s="18" t="s">
        <v>6</v>
      </c>
      <c r="B57" s="7">
        <f>SUM(B47:B56)</f>
        <v>17650</v>
      </c>
      <c r="C57" s="8">
        <f>SUM(C47:C56)</f>
        <v>52071295571.090004</v>
      </c>
      <c r="D57" s="7">
        <v>13967478</v>
      </c>
      <c r="E57" s="15">
        <f t="shared" si="2"/>
        <v>0.12636497440697597</v>
      </c>
    </row>
    <row r="58" spans="1:5" x14ac:dyDescent="0.2">
      <c r="A58" s="16" t="s">
        <v>48</v>
      </c>
      <c r="B58" s="4"/>
      <c r="C58" s="6"/>
      <c r="D58" s="4"/>
    </row>
    <row r="59" spans="1:5" x14ac:dyDescent="0.2">
      <c r="A59" s="17" t="s">
        <v>49</v>
      </c>
      <c r="B59" s="3">
        <v>5523</v>
      </c>
      <c r="C59" s="5">
        <v>10798687613.83</v>
      </c>
      <c r="D59" s="3">
        <v>5682500</v>
      </c>
      <c r="E59" s="15">
        <f t="shared" ref="E59:E67" si="3">B59/D59*100</f>
        <v>9.7193136823581175E-2</v>
      </c>
    </row>
    <row r="60" spans="1:5" x14ac:dyDescent="0.2">
      <c r="A60" s="17" t="s">
        <v>50</v>
      </c>
      <c r="B60" s="3">
        <v>3116</v>
      </c>
      <c r="C60" s="5">
        <v>5980381019.1199999</v>
      </c>
      <c r="D60" s="3">
        <v>4191527</v>
      </c>
      <c r="E60" s="15">
        <f t="shared" si="3"/>
        <v>7.4340449196677011E-2</v>
      </c>
    </row>
    <row r="61" spans="1:5" x14ac:dyDescent="0.2">
      <c r="A61" s="17" t="s">
        <v>51</v>
      </c>
      <c r="B61" s="3">
        <v>1209</v>
      </c>
      <c r="C61" s="5">
        <v>2048204126.4000001</v>
      </c>
      <c r="D61" s="3">
        <v>2483568</v>
      </c>
      <c r="E61" s="15">
        <f t="shared" si="3"/>
        <v>4.8679963665178481E-2</v>
      </c>
    </row>
    <row r="62" spans="1:5" x14ac:dyDescent="0.2">
      <c r="A62" s="17" t="s">
        <v>52</v>
      </c>
      <c r="B62" s="3">
        <v>189</v>
      </c>
      <c r="C62" s="5">
        <v>241172869.08000001</v>
      </c>
      <c r="D62" s="3">
        <v>463090</v>
      </c>
      <c r="E62" s="15">
        <f t="shared" si="3"/>
        <v>4.0812800967414541E-2</v>
      </c>
    </row>
    <row r="63" spans="1:5" x14ac:dyDescent="0.2">
      <c r="A63" s="17" t="s">
        <v>53</v>
      </c>
      <c r="B63" s="3">
        <v>434</v>
      </c>
      <c r="C63" s="5">
        <v>897957464.04999995</v>
      </c>
      <c r="D63" s="3">
        <v>1001733</v>
      </c>
      <c r="E63" s="15">
        <f t="shared" si="3"/>
        <v>4.3324917917249406E-2</v>
      </c>
    </row>
    <row r="64" spans="1:5" x14ac:dyDescent="0.2">
      <c r="A64" s="17" t="s">
        <v>54</v>
      </c>
      <c r="B64" s="3">
        <v>51</v>
      </c>
      <c r="C64" s="5">
        <v>77324909.549999997</v>
      </c>
      <c r="D64" s="3">
        <v>270637</v>
      </c>
      <c r="E64" s="15">
        <f t="shared" si="3"/>
        <v>1.8844429992942578E-2</v>
      </c>
    </row>
    <row r="65" spans="1:5" x14ac:dyDescent="0.2">
      <c r="A65" s="17" t="s">
        <v>55</v>
      </c>
      <c r="B65" s="3">
        <v>298</v>
      </c>
      <c r="C65" s="5">
        <v>746350423.05999994</v>
      </c>
      <c r="D65" s="3">
        <v>1908165</v>
      </c>
      <c r="E65" s="15">
        <f t="shared" si="3"/>
        <v>1.561709810210333E-2</v>
      </c>
    </row>
    <row r="66" spans="1:5" x14ac:dyDescent="0.2">
      <c r="A66" s="17" t="s">
        <v>56</v>
      </c>
      <c r="B66" s="3">
        <v>139</v>
      </c>
      <c r="C66" s="5">
        <v>421387242.86000001</v>
      </c>
      <c r="D66" s="3">
        <v>481143</v>
      </c>
      <c r="E66" s="15">
        <f t="shared" si="3"/>
        <v>2.8889540115932266E-2</v>
      </c>
    </row>
    <row r="67" spans="1:5" x14ac:dyDescent="0.2">
      <c r="A67" s="18" t="s">
        <v>6</v>
      </c>
      <c r="B67" s="7">
        <f>SUM(B59:B66)</f>
        <v>10959</v>
      </c>
      <c r="C67" s="8">
        <f>SUM(C59:C66)</f>
        <v>21211465667.950005</v>
      </c>
      <c r="D67" s="7">
        <v>16482363</v>
      </c>
      <c r="E67" s="15">
        <f t="shared" si="3"/>
        <v>6.6489252784931382E-2</v>
      </c>
    </row>
    <row r="68" spans="1:5" x14ac:dyDescent="0.2">
      <c r="A68" s="16" t="s">
        <v>57</v>
      </c>
      <c r="B68" s="4"/>
      <c r="C68" s="6"/>
      <c r="D68" s="4"/>
    </row>
    <row r="69" spans="1:5" x14ac:dyDescent="0.2">
      <c r="A69" s="17" t="s">
        <v>58</v>
      </c>
      <c r="B69" s="3">
        <v>886</v>
      </c>
      <c r="C69" s="5">
        <v>1521107836.95</v>
      </c>
      <c r="D69" s="3">
        <v>2306963</v>
      </c>
      <c r="E69" s="15">
        <f t="shared" ref="E69:E79" si="4">B69/D69*100</f>
        <v>3.8405470742270249E-2</v>
      </c>
    </row>
    <row r="70" spans="1:5" x14ac:dyDescent="0.2">
      <c r="A70" s="17" t="s">
        <v>59</v>
      </c>
      <c r="B70" s="3">
        <v>3602</v>
      </c>
      <c r="C70" s="5">
        <v>8767629292.0400009</v>
      </c>
      <c r="D70" s="3">
        <v>2792291</v>
      </c>
      <c r="E70" s="15">
        <f t="shared" si="4"/>
        <v>0.12899801632422983</v>
      </c>
    </row>
    <row r="71" spans="1:5" x14ac:dyDescent="0.2">
      <c r="A71" s="17" t="s">
        <v>60</v>
      </c>
      <c r="B71" s="3">
        <v>1013</v>
      </c>
      <c r="C71" s="5">
        <v>2175321708.0300002</v>
      </c>
      <c r="D71" s="3">
        <v>2383416</v>
      </c>
      <c r="E71" s="15">
        <f t="shared" si="4"/>
        <v>4.2502022307478009E-2</v>
      </c>
    </row>
    <row r="72" spans="1:5" x14ac:dyDescent="0.2">
      <c r="A72" s="17" t="s">
        <v>61</v>
      </c>
      <c r="B72" s="3">
        <v>764</v>
      </c>
      <c r="C72" s="5">
        <v>1414633671.0699999</v>
      </c>
      <c r="D72" s="3">
        <v>2646115</v>
      </c>
      <c r="E72" s="15">
        <f t="shared" si="4"/>
        <v>2.8872516878518131E-2</v>
      </c>
    </row>
    <row r="73" spans="1:5" x14ac:dyDescent="0.2">
      <c r="A73" s="17" t="s">
        <v>62</v>
      </c>
      <c r="B73" s="3">
        <v>2232</v>
      </c>
      <c r="C73" s="5">
        <v>5011265164.2299995</v>
      </c>
      <c r="D73" s="3">
        <v>2861911</v>
      </c>
      <c r="E73" s="15">
        <f t="shared" si="4"/>
        <v>7.7989846644427444E-2</v>
      </c>
    </row>
    <row r="74" spans="1:5" x14ac:dyDescent="0.2">
      <c r="A74" s="17" t="s">
        <v>63</v>
      </c>
      <c r="B74" s="3">
        <v>907</v>
      </c>
      <c r="C74" s="5">
        <v>1853920481.1600001</v>
      </c>
      <c r="D74" s="3">
        <v>1074908</v>
      </c>
      <c r="E74" s="15">
        <f t="shared" si="4"/>
        <v>8.437931432271413E-2</v>
      </c>
    </row>
    <row r="75" spans="1:5" x14ac:dyDescent="0.2">
      <c r="A75" s="17" t="s">
        <v>64</v>
      </c>
      <c r="B75" s="3">
        <v>676</v>
      </c>
      <c r="C75" s="5">
        <v>1141774012.75</v>
      </c>
      <c r="D75" s="3">
        <v>1915479</v>
      </c>
      <c r="E75" s="15">
        <f t="shared" si="4"/>
        <v>3.5291433630961239E-2</v>
      </c>
    </row>
    <row r="76" spans="1:5" x14ac:dyDescent="0.2">
      <c r="A76" s="17" t="s">
        <v>65</v>
      </c>
      <c r="B76" s="3">
        <v>559</v>
      </c>
      <c r="C76" s="5">
        <v>994326132.66999996</v>
      </c>
      <c r="D76" s="3">
        <v>220616</v>
      </c>
      <c r="E76" s="15">
        <f t="shared" si="4"/>
        <v>0.25338144105595245</v>
      </c>
    </row>
    <row r="77" spans="1:5" x14ac:dyDescent="0.2">
      <c r="A77" s="17" t="s">
        <v>66</v>
      </c>
      <c r="B77" s="3">
        <v>246</v>
      </c>
      <c r="C77" s="5">
        <v>479799607.55000001</v>
      </c>
      <c r="D77" s="3">
        <v>533264</v>
      </c>
      <c r="E77" s="15">
        <f t="shared" si="4"/>
        <v>4.6130997029613846E-2</v>
      </c>
    </row>
    <row r="78" spans="1:5" x14ac:dyDescent="0.2">
      <c r="A78" s="17" t="s">
        <v>67</v>
      </c>
      <c r="B78" s="3">
        <v>3</v>
      </c>
      <c r="C78" s="5">
        <v>6644956.2000000002</v>
      </c>
      <c r="D78" s="3">
        <v>328855</v>
      </c>
      <c r="E78" s="15">
        <f t="shared" si="4"/>
        <v>9.122561615301577E-4</v>
      </c>
    </row>
    <row r="79" spans="1:5" x14ac:dyDescent="0.2">
      <c r="A79" s="18" t="s">
        <v>6</v>
      </c>
      <c r="B79" s="7">
        <f>SUM(B69:B78)</f>
        <v>10888</v>
      </c>
      <c r="C79" s="8">
        <f>SUM(C69:C78)</f>
        <v>23366422862.649998</v>
      </c>
      <c r="D79" s="7">
        <v>17063818</v>
      </c>
      <c r="E79" s="15">
        <f t="shared" si="4"/>
        <v>6.3807525373278134E-2</v>
      </c>
    </row>
    <row r="80" spans="1:5" x14ac:dyDescent="0.2">
      <c r="A80" s="16" t="s">
        <v>68</v>
      </c>
      <c r="B80" s="4"/>
      <c r="C80" s="6"/>
      <c r="D80" s="4"/>
    </row>
    <row r="81" spans="1:5" x14ac:dyDescent="0.2">
      <c r="A81" s="17" t="s">
        <v>69</v>
      </c>
      <c r="B81" s="3">
        <v>384</v>
      </c>
      <c r="C81" s="5">
        <v>890045474.37</v>
      </c>
      <c r="D81" s="3">
        <v>1309280</v>
      </c>
      <c r="E81" s="15">
        <f t="shared" ref="E81:E91" si="5">B81/D81*100</f>
        <v>2.932909690822437E-2</v>
      </c>
    </row>
    <row r="82" spans="1:5" x14ac:dyDescent="0.2">
      <c r="A82" s="17" t="s">
        <v>70</v>
      </c>
      <c r="B82" s="3">
        <v>534</v>
      </c>
      <c r="C82" s="5">
        <v>1455698133.1400001</v>
      </c>
      <c r="D82" s="3">
        <v>1887677</v>
      </c>
      <c r="E82" s="15">
        <f t="shared" si="5"/>
        <v>2.8288737956758493E-2</v>
      </c>
    </row>
    <row r="83" spans="1:5" x14ac:dyDescent="0.2">
      <c r="A83" s="17" t="s">
        <v>71</v>
      </c>
      <c r="B83" s="3">
        <v>824</v>
      </c>
      <c r="C83" s="5">
        <v>2094495397.77</v>
      </c>
      <c r="D83" s="3">
        <v>978349</v>
      </c>
      <c r="E83" s="15">
        <f t="shared" si="5"/>
        <v>8.4223523507460013E-2</v>
      </c>
    </row>
    <row r="84" spans="1:5" x14ac:dyDescent="0.2">
      <c r="A84" s="17" t="s">
        <v>72</v>
      </c>
      <c r="B84" s="3">
        <v>313</v>
      </c>
      <c r="C84" s="5">
        <v>507280867.07999998</v>
      </c>
      <c r="D84" s="3">
        <v>986035</v>
      </c>
      <c r="E84" s="15">
        <f t="shared" si="5"/>
        <v>3.1743295116299121E-2</v>
      </c>
    </row>
    <row r="85" spans="1:5" x14ac:dyDescent="0.2">
      <c r="A85" s="17" t="s">
        <v>73</v>
      </c>
      <c r="B85" s="3">
        <v>154</v>
      </c>
      <c r="C85" s="5">
        <v>327786366.73000002</v>
      </c>
      <c r="D85" s="3">
        <v>1056885</v>
      </c>
      <c r="E85" s="15">
        <f t="shared" si="5"/>
        <v>1.4571121739829782E-2</v>
      </c>
    </row>
    <row r="86" spans="1:5" x14ac:dyDescent="0.2">
      <c r="A86" s="17" t="s">
        <v>74</v>
      </c>
      <c r="B86" s="3">
        <v>166</v>
      </c>
      <c r="C86" s="5">
        <v>349185431.63</v>
      </c>
      <c r="D86" s="3">
        <v>785947</v>
      </c>
      <c r="E86" s="15">
        <f t="shared" si="5"/>
        <v>2.1121017066036259E-2</v>
      </c>
    </row>
    <row r="87" spans="1:5" x14ac:dyDescent="0.2">
      <c r="A87" s="17" t="s">
        <v>75</v>
      </c>
      <c r="B87" s="3">
        <v>182</v>
      </c>
      <c r="C87" s="5">
        <v>586899440.75999999</v>
      </c>
      <c r="D87" s="3">
        <v>486942</v>
      </c>
      <c r="E87" s="15">
        <f t="shared" si="5"/>
        <v>3.7376114609132094E-2</v>
      </c>
    </row>
    <row r="88" spans="1:5" x14ac:dyDescent="0.2">
      <c r="A88" s="17" t="s">
        <v>76</v>
      </c>
      <c r="B88" s="3">
        <v>4</v>
      </c>
      <c r="C88" s="5">
        <v>6050559.1600000001</v>
      </c>
      <c r="D88" s="3">
        <v>157399</v>
      </c>
      <c r="E88" s="15">
        <f t="shared" si="5"/>
        <v>2.5413122065578559E-3</v>
      </c>
    </row>
    <row r="89" spans="1:5" x14ac:dyDescent="0.2">
      <c r="A89" s="17" t="s">
        <v>77</v>
      </c>
      <c r="B89" s="3">
        <v>2</v>
      </c>
      <c r="C89" s="5">
        <v>3745751</v>
      </c>
      <c r="D89" s="3">
        <v>312501</v>
      </c>
      <c r="E89" s="15">
        <f t="shared" si="5"/>
        <v>6.3999795200655356E-4</v>
      </c>
    </row>
    <row r="90" spans="1:5" x14ac:dyDescent="0.2">
      <c r="A90" s="17" t="s">
        <v>91</v>
      </c>
      <c r="B90" s="3">
        <v>1</v>
      </c>
      <c r="C90" s="5">
        <v>4065969</v>
      </c>
      <c r="D90" s="3">
        <v>139570</v>
      </c>
      <c r="E90" s="15">
        <f t="shared" si="5"/>
        <v>7.1648635093501467E-4</v>
      </c>
    </row>
    <row r="91" spans="1:5" x14ac:dyDescent="0.2">
      <c r="A91" s="18" t="s">
        <v>6</v>
      </c>
      <c r="B91" s="7">
        <f>SUM(B81:B90)</f>
        <v>2564</v>
      </c>
      <c r="C91" s="8">
        <f>SUM(C81:C90)</f>
        <v>6225253390.6400003</v>
      </c>
      <c r="D91" s="7">
        <v>8100585</v>
      </c>
      <c r="E91" s="15">
        <f t="shared" si="5"/>
        <v>3.1652035007348235E-2</v>
      </c>
    </row>
    <row r="92" spans="1:5" x14ac:dyDescent="0.2">
      <c r="A92" s="16" t="s">
        <v>78</v>
      </c>
      <c r="B92" s="4"/>
      <c r="C92" s="6"/>
      <c r="D92" s="4"/>
    </row>
    <row r="93" spans="1:5" x14ac:dyDescent="0.2">
      <c r="A93" s="17" t="s">
        <v>79</v>
      </c>
      <c r="B93" s="3">
        <v>914</v>
      </c>
      <c r="C93" s="5">
        <v>1481338585.3</v>
      </c>
      <c r="D93" s="3">
        <v>2799099</v>
      </c>
      <c r="E93" s="15">
        <f t="shared" ref="E93:E100" si="6">B93/D93*100</f>
        <v>3.2653364529085967E-2</v>
      </c>
    </row>
    <row r="94" spans="1:5" x14ac:dyDescent="0.2">
      <c r="A94" s="17" t="s">
        <v>80</v>
      </c>
      <c r="B94" s="3">
        <v>95</v>
      </c>
      <c r="C94" s="5">
        <v>145891194.87</v>
      </c>
      <c r="D94" s="3">
        <v>869274</v>
      </c>
      <c r="E94" s="15">
        <f t="shared" si="6"/>
        <v>1.0928660008236758E-2</v>
      </c>
    </row>
    <row r="95" spans="1:5" x14ac:dyDescent="0.2">
      <c r="A95" s="17" t="s">
        <v>81</v>
      </c>
      <c r="B95" s="3">
        <v>65</v>
      </c>
      <c r="C95" s="5">
        <v>133800530.72</v>
      </c>
      <c r="D95" s="3">
        <v>3121563</v>
      </c>
      <c r="E95" s="15">
        <f t="shared" si="6"/>
        <v>2.0822901860382123E-3</v>
      </c>
    </row>
    <row r="96" spans="1:5" x14ac:dyDescent="0.2">
      <c r="A96" s="17" t="s">
        <v>82</v>
      </c>
      <c r="B96" s="3">
        <v>255</v>
      </c>
      <c r="C96" s="5">
        <v>437635158.76999998</v>
      </c>
      <c r="D96" s="3">
        <v>695143</v>
      </c>
      <c r="E96" s="15">
        <f t="shared" si="6"/>
        <v>3.6683099736313243E-2</v>
      </c>
    </row>
    <row r="97" spans="1:5" x14ac:dyDescent="0.2">
      <c r="A97" s="17" t="s">
        <v>83</v>
      </c>
      <c r="B97" s="3">
        <v>5</v>
      </c>
      <c r="C97" s="5">
        <v>6814542.6799999997</v>
      </c>
      <c r="D97" s="3">
        <v>1489608</v>
      </c>
      <c r="E97" s="15">
        <f t="shared" si="6"/>
        <v>3.3565877734276401E-4</v>
      </c>
    </row>
    <row r="98" spans="1:5" x14ac:dyDescent="0.2">
      <c r="A98" s="17" t="s">
        <v>84</v>
      </c>
      <c r="B98" s="3">
        <v>15</v>
      </c>
      <c r="C98" s="5">
        <v>34456718.770000003</v>
      </c>
      <c r="D98" s="3">
        <v>465560</v>
      </c>
      <c r="E98" s="15">
        <f t="shared" si="6"/>
        <v>3.2219262823266607E-3</v>
      </c>
    </row>
    <row r="99" spans="1:5" x14ac:dyDescent="0.2">
      <c r="A99" s="17" t="s">
        <v>85</v>
      </c>
      <c r="B99" s="3">
        <v>2</v>
      </c>
      <c r="C99" s="5">
        <v>2829177</v>
      </c>
      <c r="D99" s="3">
        <v>511515</v>
      </c>
      <c r="E99" s="15">
        <f t="shared" si="6"/>
        <v>3.9099537647967311E-4</v>
      </c>
    </row>
    <row r="100" spans="1:5" x14ac:dyDescent="0.2">
      <c r="A100" s="18" t="s">
        <v>6</v>
      </c>
      <c r="B100" s="7">
        <f>SUM(B93:B99)</f>
        <v>1351</v>
      </c>
      <c r="C100" s="8">
        <f>SUM(C93:C99)</f>
        <v>2242765908.1099997</v>
      </c>
      <c r="D100" s="7">
        <v>9951762</v>
      </c>
      <c r="E100" s="15">
        <f t="shared" si="6"/>
        <v>1.3575485426600838E-2</v>
      </c>
    </row>
  </sheetData>
  <mergeCells count="3">
    <mergeCell ref="C2:C3"/>
    <mergeCell ref="B2:B3"/>
    <mergeCell ref="D2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19"/>
  <sheetViews>
    <sheetView workbookViewId="0">
      <selection activeCell="G19" sqref="G19"/>
    </sheetView>
  </sheetViews>
  <sheetFormatPr defaultRowHeight="15" x14ac:dyDescent="0.25"/>
  <cols>
    <col min="2" max="2" width="27.5703125" style="32" customWidth="1"/>
    <col min="3" max="3" width="19.7109375" style="32" customWidth="1"/>
    <col min="4" max="4" width="19.85546875" style="32" hidden="1" customWidth="1"/>
    <col min="5" max="5" width="20.42578125" style="32" customWidth="1"/>
    <col min="6" max="6" width="8.85546875" style="40"/>
  </cols>
  <sheetData>
    <row r="1" spans="2:6" ht="14.45" x14ac:dyDescent="0.35">
      <c r="B1" s="1"/>
      <c r="C1" s="3"/>
      <c r="D1" s="1"/>
      <c r="E1" s="1"/>
    </row>
    <row r="2" spans="2:6" ht="14.45" customHeight="1" x14ac:dyDescent="0.25">
      <c r="B2" s="225" t="s">
        <v>0</v>
      </c>
      <c r="C2" s="227" t="s">
        <v>97</v>
      </c>
      <c r="D2" s="229" t="s">
        <v>98</v>
      </c>
      <c r="E2" s="229" t="s">
        <v>99</v>
      </c>
    </row>
    <row r="3" spans="2:6" x14ac:dyDescent="0.25">
      <c r="B3" s="226"/>
      <c r="C3" s="227"/>
      <c r="D3" s="229"/>
      <c r="E3" s="229"/>
    </row>
    <row r="4" spans="2:6" x14ac:dyDescent="0.25">
      <c r="B4" s="226"/>
      <c r="C4" s="228"/>
      <c r="D4" s="230"/>
      <c r="E4" s="229"/>
    </row>
    <row r="5" spans="2:6" ht="14.45" x14ac:dyDescent="0.35">
      <c r="B5" s="19"/>
      <c r="C5" s="20"/>
      <c r="D5" s="21"/>
      <c r="E5" s="22"/>
    </row>
    <row r="6" spans="2:6" x14ac:dyDescent="0.25">
      <c r="B6" s="23" t="s">
        <v>72</v>
      </c>
      <c r="C6" s="35">
        <v>1583</v>
      </c>
      <c r="D6" s="24">
        <v>3661.2604999999994</v>
      </c>
      <c r="E6" s="25">
        <v>984604</v>
      </c>
      <c r="F6" s="40">
        <f>C6/E6*100</f>
        <v>0.16077529646436536</v>
      </c>
    </row>
    <row r="7" spans="2:6" x14ac:dyDescent="0.25">
      <c r="B7" s="23" t="s">
        <v>71</v>
      </c>
      <c r="C7" s="36">
        <v>3350</v>
      </c>
      <c r="D7" s="26">
        <v>12883.743700000001</v>
      </c>
      <c r="E7" s="27">
        <v>969502</v>
      </c>
      <c r="F7" s="40">
        <f t="shared" ref="F7:F16" si="0">C7/E7*100</f>
        <v>0.34553822477931967</v>
      </c>
    </row>
    <row r="8" spans="2:6" x14ac:dyDescent="0.25">
      <c r="B8" s="23" t="s">
        <v>73</v>
      </c>
      <c r="C8" s="37">
        <v>929</v>
      </c>
      <c r="D8" s="26">
        <v>2654.748</v>
      </c>
      <c r="E8" s="27">
        <v>1062742</v>
      </c>
      <c r="F8" s="40">
        <f t="shared" si="0"/>
        <v>8.7415383978425618E-2</v>
      </c>
    </row>
    <row r="9" spans="2:6" x14ac:dyDescent="0.25">
      <c r="B9" s="23" t="s">
        <v>77</v>
      </c>
      <c r="C9" s="37">
        <v>145</v>
      </c>
      <c r="D9" s="26">
        <v>414.25520000000006</v>
      </c>
      <c r="E9" s="27">
        <v>313868</v>
      </c>
      <c r="F9" s="40">
        <f t="shared" si="0"/>
        <v>4.6197764665400744E-2</v>
      </c>
    </row>
    <row r="10" spans="2:6" x14ac:dyDescent="0.25">
      <c r="B10" s="23" t="s">
        <v>70</v>
      </c>
      <c r="C10" s="36">
        <v>4222</v>
      </c>
      <c r="D10" s="26">
        <v>16407.5985</v>
      </c>
      <c r="E10" s="27">
        <v>1899293</v>
      </c>
      <c r="F10" s="40">
        <f t="shared" si="0"/>
        <v>0.22229324280140031</v>
      </c>
    </row>
    <row r="11" spans="2:6" x14ac:dyDescent="0.25">
      <c r="B11" s="23" t="s">
        <v>69</v>
      </c>
      <c r="C11" s="36">
        <v>2156</v>
      </c>
      <c r="D11" s="26">
        <v>7983.5769999999993</v>
      </c>
      <c r="E11" s="27">
        <v>1318557</v>
      </c>
      <c r="F11" s="40">
        <f t="shared" si="0"/>
        <v>0.16351208176817536</v>
      </c>
    </row>
    <row r="12" spans="2:6" x14ac:dyDescent="0.25">
      <c r="B12" s="23" t="s">
        <v>74</v>
      </c>
      <c r="C12" s="36">
        <v>1424</v>
      </c>
      <c r="D12" s="26">
        <v>4783.2510999999995</v>
      </c>
      <c r="E12" s="27">
        <v>791619</v>
      </c>
      <c r="F12" s="40">
        <f t="shared" si="0"/>
        <v>0.17988451515185969</v>
      </c>
    </row>
    <row r="13" spans="2:6" x14ac:dyDescent="0.25">
      <c r="B13" s="23" t="s">
        <v>91</v>
      </c>
      <c r="C13" s="37">
        <v>288</v>
      </c>
      <c r="D13" s="26">
        <v>821.54040000000009</v>
      </c>
      <c r="E13" s="27">
        <v>140691</v>
      </c>
      <c r="F13" s="40">
        <f t="shared" si="0"/>
        <v>0.20470392562424036</v>
      </c>
    </row>
    <row r="14" spans="2:6" x14ac:dyDescent="0.25">
      <c r="B14" s="23" t="s">
        <v>75</v>
      </c>
      <c r="C14" s="37">
        <v>880</v>
      </c>
      <c r="D14" s="26">
        <v>4092.4014999999999</v>
      </c>
      <c r="E14" s="27">
        <v>488947</v>
      </c>
      <c r="F14" s="40">
        <f t="shared" si="0"/>
        <v>0.17997860708829383</v>
      </c>
    </row>
    <row r="15" spans="2:6" x14ac:dyDescent="0.25">
      <c r="B15" s="23" t="s">
        <v>76</v>
      </c>
      <c r="C15" s="37">
        <v>66</v>
      </c>
      <c r="D15" s="26">
        <v>143.18390000000002</v>
      </c>
      <c r="E15" s="29">
        <v>159109</v>
      </c>
      <c r="F15" s="40">
        <f t="shared" si="0"/>
        <v>4.1480997303735175E-2</v>
      </c>
    </row>
    <row r="16" spans="2:6" x14ac:dyDescent="0.25">
      <c r="B16" s="28" t="s">
        <v>92</v>
      </c>
      <c r="C16" s="38">
        <v>10</v>
      </c>
      <c r="D16" s="30">
        <v>30</v>
      </c>
      <c r="E16" s="31">
        <v>49975</v>
      </c>
      <c r="F16" s="40">
        <f t="shared" si="0"/>
        <v>2.0010005002501254E-2</v>
      </c>
    </row>
    <row r="17" spans="2:5" x14ac:dyDescent="0.25">
      <c r="B17" s="23" t="s">
        <v>100</v>
      </c>
      <c r="C17" s="37">
        <v>32</v>
      </c>
      <c r="D17" s="26">
        <v>97.76870000000001</v>
      </c>
      <c r="E17" s="23"/>
    </row>
    <row r="18" spans="2:5" x14ac:dyDescent="0.25">
      <c r="B18" s="23" t="s">
        <v>101</v>
      </c>
      <c r="C18" s="39">
        <f>SUM(C6:C17)</f>
        <v>15085</v>
      </c>
      <c r="D18" s="33">
        <f>SUM(D6:D17)</f>
        <v>53973.328499999996</v>
      </c>
      <c r="E18" s="23"/>
    </row>
    <row r="19" spans="2:5" x14ac:dyDescent="0.25">
      <c r="B19" s="34" t="s">
        <v>102</v>
      </c>
    </row>
  </sheetData>
  <mergeCells count="4">
    <mergeCell ref="B2:B4"/>
    <mergeCell ref="C2:C4"/>
    <mergeCell ref="D2:D4"/>
    <mergeCell ref="E2:E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74"/>
  <sheetViews>
    <sheetView workbookViewId="0">
      <selection activeCell="L3" sqref="L3:M86"/>
    </sheetView>
  </sheetViews>
  <sheetFormatPr defaultRowHeight="15" x14ac:dyDescent="0.25"/>
  <cols>
    <col min="2" max="2" width="23.7109375" style="69" customWidth="1"/>
    <col min="4" max="4" width="17.7109375" hidden="1" customWidth="1"/>
    <col min="5" max="5" width="23.85546875" customWidth="1"/>
    <col min="6" max="6" width="8.85546875" style="56"/>
    <col min="9" max="9" width="36.28515625" style="68" customWidth="1"/>
    <col min="10" max="10" width="10.140625" bestFit="1" customWidth="1"/>
    <col min="12" max="12" width="33.7109375" style="104" customWidth="1"/>
    <col min="13" max="15" width="6.5703125" style="129" bestFit="1" customWidth="1"/>
    <col min="16" max="16" width="10.140625" style="104" hidden="1" customWidth="1"/>
    <col min="17" max="19" width="8.85546875" style="34" hidden="1" customWidth="1"/>
    <col min="20" max="20" width="8.85546875" hidden="1" customWidth="1"/>
    <col min="21" max="23" width="8.85546875" style="127" hidden="1" customWidth="1"/>
    <col min="26" max="26" width="21.140625" style="104" customWidth="1"/>
    <col min="27" max="31" width="8.85546875" hidden="1" customWidth="1"/>
    <col min="34" max="34" width="30.28515625" style="167" customWidth="1"/>
  </cols>
  <sheetData>
    <row r="1" spans="2:35" ht="14.45" x14ac:dyDescent="0.35">
      <c r="B1" s="67"/>
      <c r="C1" s="41"/>
      <c r="D1" s="41"/>
      <c r="E1" s="41"/>
      <c r="I1" s="67"/>
    </row>
    <row r="2" spans="2:35" ht="27" customHeight="1" x14ac:dyDescent="0.25">
      <c r="B2" s="231" t="s">
        <v>0</v>
      </c>
      <c r="C2" s="233" t="s">
        <v>87</v>
      </c>
      <c r="D2" s="234" t="s">
        <v>86</v>
      </c>
      <c r="E2" s="234" t="s">
        <v>103</v>
      </c>
      <c r="I2" s="231"/>
      <c r="J2" s="64"/>
      <c r="L2" s="111" t="s">
        <v>138</v>
      </c>
      <c r="M2" s="116"/>
      <c r="N2" s="116"/>
      <c r="O2" s="116"/>
      <c r="P2" s="111"/>
      <c r="Q2" s="112"/>
      <c r="R2" s="118"/>
      <c r="S2" s="118"/>
      <c r="T2" s="113"/>
      <c r="U2" s="118"/>
      <c r="V2" s="118"/>
      <c r="W2" s="118"/>
      <c r="X2" s="126"/>
      <c r="Y2" s="126"/>
      <c r="Z2" s="107" t="s">
        <v>58</v>
      </c>
      <c r="AA2" s="110">
        <v>4</v>
      </c>
      <c r="AB2" s="110">
        <v>148</v>
      </c>
      <c r="AC2" s="110">
        <v>283</v>
      </c>
      <c r="AD2" s="110">
        <v>351</v>
      </c>
      <c r="AE2" s="106">
        <f t="shared" ref="AE2:AE33" si="0">SUM(AA2:AD2)</f>
        <v>786</v>
      </c>
      <c r="AF2" s="23">
        <v>786</v>
      </c>
      <c r="AH2" s="168" t="s">
        <v>2</v>
      </c>
      <c r="AI2" s="162">
        <v>796</v>
      </c>
    </row>
    <row r="3" spans="2:35" ht="27" customHeight="1" x14ac:dyDescent="0.25">
      <c r="B3" s="232"/>
      <c r="C3" s="233"/>
      <c r="D3" s="234"/>
      <c r="E3" s="234"/>
      <c r="I3" s="232"/>
      <c r="J3" s="57" t="s">
        <v>106</v>
      </c>
      <c r="L3" s="107" t="s">
        <v>58</v>
      </c>
      <c r="M3" s="115">
        <v>878</v>
      </c>
      <c r="N3" s="115">
        <f>VLOOKUP(L3,$AH$2:$AI$98,2,0)</f>
        <v>878</v>
      </c>
      <c r="O3" s="115">
        <v>878</v>
      </c>
      <c r="P3" s="117">
        <f>SUM(Q3:W3)</f>
        <v>878</v>
      </c>
      <c r="Q3" s="117">
        <v>26</v>
      </c>
      <c r="R3" s="118"/>
      <c r="S3" s="118">
        <f>VLOOKUP(L3,$Z$2:$AF$80,6,0)</f>
        <v>786</v>
      </c>
      <c r="T3" s="118">
        <v>66</v>
      </c>
      <c r="U3" s="118"/>
      <c r="V3" s="118"/>
      <c r="W3" s="118"/>
      <c r="X3" s="126"/>
      <c r="Y3" s="126"/>
      <c r="Z3" s="107" t="s">
        <v>74</v>
      </c>
      <c r="AA3" s="110">
        <v>15</v>
      </c>
      <c r="AB3" s="110">
        <v>139</v>
      </c>
      <c r="AC3" s="110">
        <v>74</v>
      </c>
      <c r="AD3" s="110">
        <v>167</v>
      </c>
      <c r="AE3" s="106">
        <f t="shared" si="0"/>
        <v>395</v>
      </c>
      <c r="AF3" s="23">
        <v>395</v>
      </c>
      <c r="AH3" s="168" t="s">
        <v>3</v>
      </c>
      <c r="AI3" s="163">
        <v>686</v>
      </c>
    </row>
    <row r="4" spans="2:35" x14ac:dyDescent="0.25">
      <c r="B4" s="52" t="s">
        <v>1</v>
      </c>
      <c r="C4" s="49"/>
      <c r="D4" s="49"/>
      <c r="E4" s="49"/>
      <c r="I4" s="52" t="s">
        <v>107</v>
      </c>
      <c r="J4" s="58">
        <v>37064428</v>
      </c>
      <c r="L4" s="107" t="s">
        <v>74</v>
      </c>
      <c r="M4" s="115">
        <v>399</v>
      </c>
      <c r="N4" s="115">
        <f t="shared" ref="N4:N67" si="1">VLOOKUP(L4,$AH$2:$AI$98,2,0)</f>
        <v>399</v>
      </c>
      <c r="O4" s="115">
        <v>399</v>
      </c>
      <c r="P4" s="117">
        <f t="shared" ref="P4:P34" si="2">SUM(Q4:W4)</f>
        <v>399</v>
      </c>
      <c r="Q4" s="117">
        <v>3</v>
      </c>
      <c r="R4" s="118"/>
      <c r="S4" s="118">
        <f t="shared" ref="S4:S12" si="3">VLOOKUP(L4,$Z$2:$AF$80,6,0)</f>
        <v>395</v>
      </c>
      <c r="T4" s="118"/>
      <c r="U4" s="118">
        <v>1</v>
      </c>
      <c r="V4" s="118"/>
      <c r="W4" s="118"/>
      <c r="X4" s="126"/>
      <c r="Y4" s="126"/>
      <c r="Z4" s="107" t="s">
        <v>43</v>
      </c>
      <c r="AA4" s="110">
        <v>0</v>
      </c>
      <c r="AB4" s="110">
        <v>9</v>
      </c>
      <c r="AC4" s="110">
        <v>47</v>
      </c>
      <c r="AD4" s="110">
        <v>101</v>
      </c>
      <c r="AE4" s="106">
        <f t="shared" si="0"/>
        <v>157</v>
      </c>
      <c r="AF4" s="23">
        <v>157</v>
      </c>
      <c r="AH4" s="168" t="s">
        <v>4</v>
      </c>
      <c r="AI4" s="162">
        <v>905</v>
      </c>
    </row>
    <row r="5" spans="2:35" x14ac:dyDescent="0.25">
      <c r="B5" s="52" t="s">
        <v>2</v>
      </c>
      <c r="C5" s="42">
        <v>757</v>
      </c>
      <c r="D5" s="43">
        <v>1816042</v>
      </c>
      <c r="E5" s="42">
        <f>VLOOKUP(B5,$I$4:$J$99,2,0)</f>
        <v>498604</v>
      </c>
      <c r="F5" s="56">
        <f>C5/E5*100</f>
        <v>0.15182389230732204</v>
      </c>
      <c r="I5" s="52" t="s">
        <v>7</v>
      </c>
      <c r="J5" s="59">
        <v>6943470</v>
      </c>
      <c r="L5" s="107" t="s">
        <v>43</v>
      </c>
      <c r="M5" s="115">
        <v>163</v>
      </c>
      <c r="N5" s="115">
        <f t="shared" si="1"/>
        <v>163</v>
      </c>
      <c r="O5" s="115">
        <v>163</v>
      </c>
      <c r="P5" s="117">
        <f t="shared" si="2"/>
        <v>163</v>
      </c>
      <c r="Q5" s="117">
        <v>6</v>
      </c>
      <c r="R5" s="118"/>
      <c r="S5" s="118">
        <f t="shared" si="3"/>
        <v>157</v>
      </c>
      <c r="T5" s="118"/>
      <c r="U5" s="118"/>
      <c r="V5" s="118"/>
      <c r="W5" s="118"/>
      <c r="X5" s="126"/>
      <c r="Y5" s="126"/>
      <c r="Z5" s="107" t="s">
        <v>53</v>
      </c>
      <c r="AA5" s="110">
        <v>0</v>
      </c>
      <c r="AB5" s="110">
        <v>43</v>
      </c>
      <c r="AC5" s="110">
        <v>77</v>
      </c>
      <c r="AD5" s="110">
        <v>68</v>
      </c>
      <c r="AE5" s="106">
        <f t="shared" si="0"/>
        <v>188</v>
      </c>
      <c r="AF5" s="23">
        <v>188</v>
      </c>
      <c r="AH5" s="168" t="s">
        <v>5</v>
      </c>
      <c r="AI5" s="162">
        <v>238</v>
      </c>
    </row>
    <row r="6" spans="2:35" x14ac:dyDescent="0.25">
      <c r="B6" s="52" t="s">
        <v>3</v>
      </c>
      <c r="C6" s="42">
        <v>777</v>
      </c>
      <c r="D6" s="43">
        <v>2059191.05495</v>
      </c>
      <c r="E6" s="42">
        <f t="shared" ref="E6:E68" si="4">VLOOKUP(B6,$I$4:$J$99,2,0)</f>
        <v>642762</v>
      </c>
      <c r="F6" s="56">
        <f t="shared" ref="F6:F66" si="5">C6/E6*100</f>
        <v>0.12088455758118867</v>
      </c>
      <c r="I6" s="52" t="s">
        <v>19</v>
      </c>
      <c r="J6" s="60">
        <v>502073</v>
      </c>
      <c r="L6" s="107" t="s">
        <v>53</v>
      </c>
      <c r="M6" s="115">
        <v>249</v>
      </c>
      <c r="N6" s="115">
        <f t="shared" si="1"/>
        <v>249</v>
      </c>
      <c r="O6" s="115">
        <v>249</v>
      </c>
      <c r="P6" s="117">
        <f t="shared" si="2"/>
        <v>249</v>
      </c>
      <c r="Q6" s="117">
        <v>61</v>
      </c>
      <c r="R6" s="118"/>
      <c r="S6" s="118">
        <f t="shared" si="3"/>
        <v>188</v>
      </c>
      <c r="T6" s="118"/>
      <c r="U6" s="118"/>
      <c r="V6" s="118"/>
      <c r="W6" s="118"/>
      <c r="X6" s="126"/>
      <c r="Y6" s="126"/>
      <c r="Z6" s="107" t="s">
        <v>19</v>
      </c>
      <c r="AA6" s="110">
        <v>28</v>
      </c>
      <c r="AB6" s="110">
        <v>410</v>
      </c>
      <c r="AC6" s="110">
        <v>366</v>
      </c>
      <c r="AD6" s="110">
        <v>452</v>
      </c>
      <c r="AE6" s="106">
        <f t="shared" si="0"/>
        <v>1256</v>
      </c>
      <c r="AF6" s="23">
        <v>1256</v>
      </c>
      <c r="AH6" s="107" t="s">
        <v>136</v>
      </c>
      <c r="AI6" s="162">
        <v>20</v>
      </c>
    </row>
    <row r="7" spans="2:35" x14ac:dyDescent="0.25">
      <c r="B7" s="52" t="s">
        <v>4</v>
      </c>
      <c r="C7" s="42">
        <v>876</v>
      </c>
      <c r="D7" s="43">
        <v>1741558.6669999999</v>
      </c>
      <c r="E7" s="42">
        <f t="shared" si="4"/>
        <v>597963</v>
      </c>
      <c r="F7" s="56">
        <f t="shared" si="5"/>
        <v>0.14649735853221688</v>
      </c>
      <c r="I7" s="52" t="s">
        <v>14</v>
      </c>
      <c r="J7" s="60">
        <v>351524</v>
      </c>
      <c r="L7" s="107" t="s">
        <v>19</v>
      </c>
      <c r="M7" s="115">
        <v>1302</v>
      </c>
      <c r="N7" s="115">
        <f t="shared" si="1"/>
        <v>1302</v>
      </c>
      <c r="O7" s="115">
        <v>1302</v>
      </c>
      <c r="P7" s="117">
        <f t="shared" si="2"/>
        <v>1302</v>
      </c>
      <c r="Q7" s="117">
        <v>46</v>
      </c>
      <c r="R7" s="118"/>
      <c r="S7" s="118">
        <f t="shared" si="3"/>
        <v>1256</v>
      </c>
      <c r="T7" s="118"/>
      <c r="U7" s="118"/>
      <c r="V7" s="118"/>
      <c r="W7" s="118"/>
      <c r="X7" s="126"/>
      <c r="Y7" s="126"/>
      <c r="Z7" s="107" t="s">
        <v>14</v>
      </c>
      <c r="AA7" s="110">
        <v>9</v>
      </c>
      <c r="AB7" s="110">
        <v>87</v>
      </c>
      <c r="AC7" s="110">
        <v>119</v>
      </c>
      <c r="AD7" s="110">
        <v>261</v>
      </c>
      <c r="AE7" s="106">
        <f t="shared" si="0"/>
        <v>476</v>
      </c>
      <c r="AF7" s="23">
        <v>476</v>
      </c>
      <c r="AH7" s="172" t="s">
        <v>96</v>
      </c>
      <c r="AI7" s="162">
        <v>25</v>
      </c>
    </row>
    <row r="8" spans="2:35" x14ac:dyDescent="0.25">
      <c r="B8" s="52" t="s">
        <v>5</v>
      </c>
      <c r="C8" s="42">
        <v>228</v>
      </c>
      <c r="D8" s="43">
        <v>339549.9</v>
      </c>
      <c r="E8" s="42">
        <f t="shared" si="4"/>
        <v>310692</v>
      </c>
      <c r="F8" s="56">
        <f t="shared" si="5"/>
        <v>7.3384573790120117E-2</v>
      </c>
      <c r="I8" s="52" t="s">
        <v>16</v>
      </c>
      <c r="J8" s="60">
        <v>294422</v>
      </c>
      <c r="L8" s="107" t="s">
        <v>14</v>
      </c>
      <c r="M8" s="115">
        <v>492</v>
      </c>
      <c r="N8" s="115">
        <f t="shared" si="1"/>
        <v>492</v>
      </c>
      <c r="O8" s="115">
        <v>492</v>
      </c>
      <c r="P8" s="117">
        <f t="shared" si="2"/>
        <v>492</v>
      </c>
      <c r="Q8" s="117">
        <v>16</v>
      </c>
      <c r="R8" s="118"/>
      <c r="S8" s="118">
        <f t="shared" si="3"/>
        <v>476</v>
      </c>
      <c r="T8" s="118"/>
      <c r="U8" s="118"/>
      <c r="V8" s="118"/>
      <c r="W8" s="118"/>
      <c r="X8" s="126"/>
      <c r="Y8" s="126"/>
      <c r="Z8" s="107" t="s">
        <v>16</v>
      </c>
      <c r="AA8" s="110">
        <v>2</v>
      </c>
      <c r="AB8" s="110">
        <v>97</v>
      </c>
      <c r="AC8" s="110">
        <v>156</v>
      </c>
      <c r="AD8" s="110">
        <v>299</v>
      </c>
      <c r="AE8" s="106">
        <f t="shared" si="0"/>
        <v>554</v>
      </c>
      <c r="AF8" s="23">
        <v>554</v>
      </c>
      <c r="AH8" s="169" t="s">
        <v>6</v>
      </c>
      <c r="AI8" s="164">
        <f>AI2+AI3+AI4+AI5+AI6+AI7</f>
        <v>2670</v>
      </c>
    </row>
    <row r="9" spans="2:35" ht="26.25" x14ac:dyDescent="0.25">
      <c r="B9" s="53" t="s">
        <v>104</v>
      </c>
      <c r="C9" s="42">
        <v>17</v>
      </c>
      <c r="D9" s="43">
        <v>39570.807999999997</v>
      </c>
      <c r="E9" s="42">
        <f t="shared" si="4"/>
        <v>124989</v>
      </c>
      <c r="F9" s="56">
        <f t="shared" si="5"/>
        <v>1.3601196905327668E-2</v>
      </c>
      <c r="I9" s="53" t="s">
        <v>10</v>
      </c>
      <c r="J9" s="60">
        <v>741963</v>
      </c>
      <c r="L9" s="107" t="s">
        <v>16</v>
      </c>
      <c r="M9" s="115">
        <v>580</v>
      </c>
      <c r="N9" s="115">
        <f t="shared" si="1"/>
        <v>580</v>
      </c>
      <c r="O9" s="115">
        <v>580</v>
      </c>
      <c r="P9" s="117">
        <f t="shared" si="2"/>
        <v>580</v>
      </c>
      <c r="Q9" s="117">
        <v>26</v>
      </c>
      <c r="R9" s="118"/>
      <c r="S9" s="118">
        <f t="shared" si="3"/>
        <v>554</v>
      </c>
      <c r="T9" s="118"/>
      <c r="U9" s="118"/>
      <c r="V9" s="118"/>
      <c r="W9" s="118"/>
      <c r="X9" s="126"/>
      <c r="Y9" s="126"/>
      <c r="Z9" s="107" t="s">
        <v>51</v>
      </c>
      <c r="AA9" s="110">
        <v>0</v>
      </c>
      <c r="AB9" s="110">
        <v>119</v>
      </c>
      <c r="AC9" s="110">
        <v>262</v>
      </c>
      <c r="AD9" s="110">
        <v>256</v>
      </c>
      <c r="AE9" s="106">
        <f t="shared" si="0"/>
        <v>637</v>
      </c>
      <c r="AF9" s="23">
        <v>637</v>
      </c>
      <c r="AH9" s="170" t="s">
        <v>7</v>
      </c>
      <c r="AI9" s="165"/>
    </row>
    <row r="10" spans="2:35" ht="30" x14ac:dyDescent="0.25">
      <c r="B10" s="44" t="s">
        <v>96</v>
      </c>
      <c r="C10" s="42">
        <v>21</v>
      </c>
      <c r="D10" s="43">
        <v>46731</v>
      </c>
      <c r="E10" s="42">
        <f t="shared" si="4"/>
        <v>87689</v>
      </c>
      <c r="F10" s="56">
        <f t="shared" si="5"/>
        <v>2.3948271733056598E-2</v>
      </c>
      <c r="I10" s="44" t="s">
        <v>21</v>
      </c>
      <c r="J10" s="60">
        <v>181032</v>
      </c>
      <c r="L10" s="107" t="s">
        <v>51</v>
      </c>
      <c r="M10" s="115">
        <v>715</v>
      </c>
      <c r="N10" s="115">
        <f t="shared" si="1"/>
        <v>715</v>
      </c>
      <c r="O10" s="115">
        <v>715</v>
      </c>
      <c r="P10" s="117">
        <f t="shared" si="2"/>
        <v>715</v>
      </c>
      <c r="Q10" s="117">
        <v>49</v>
      </c>
      <c r="R10" s="118">
        <v>29</v>
      </c>
      <c r="S10" s="118">
        <f t="shared" si="3"/>
        <v>637</v>
      </c>
      <c r="T10" s="118"/>
      <c r="U10" s="118"/>
      <c r="V10" s="118"/>
      <c r="W10" s="118"/>
      <c r="X10" s="126"/>
      <c r="Y10" s="126"/>
      <c r="Z10" s="107" t="s">
        <v>90</v>
      </c>
      <c r="AA10" s="110">
        <v>0</v>
      </c>
      <c r="AB10" s="110">
        <v>12</v>
      </c>
      <c r="AC10" s="110">
        <v>42</v>
      </c>
      <c r="AD10" s="110">
        <v>105</v>
      </c>
      <c r="AE10" s="106">
        <f t="shared" si="0"/>
        <v>159</v>
      </c>
      <c r="AF10" s="23">
        <v>159</v>
      </c>
      <c r="AH10" s="168" t="s">
        <v>8</v>
      </c>
      <c r="AI10" s="162">
        <v>591</v>
      </c>
    </row>
    <row r="11" spans="2:35" x14ac:dyDescent="0.25">
      <c r="B11" s="54" t="s">
        <v>6</v>
      </c>
      <c r="C11" s="45">
        <v>2676</v>
      </c>
      <c r="D11" s="46">
        <v>6042643.4299500007</v>
      </c>
      <c r="E11" s="42"/>
      <c r="I11" s="52" t="s">
        <v>9</v>
      </c>
      <c r="J11" s="60">
        <v>241964</v>
      </c>
      <c r="L11" s="107" t="s">
        <v>90</v>
      </c>
      <c r="M11" s="115">
        <v>176</v>
      </c>
      <c r="N11" s="115">
        <f t="shared" si="1"/>
        <v>176</v>
      </c>
      <c r="O11" s="115">
        <v>176</v>
      </c>
      <c r="P11" s="117">
        <f t="shared" si="2"/>
        <v>176</v>
      </c>
      <c r="Q11" s="117">
        <v>17</v>
      </c>
      <c r="R11" s="118"/>
      <c r="S11" s="118">
        <f t="shared" si="3"/>
        <v>159</v>
      </c>
      <c r="T11" s="118"/>
      <c r="U11" s="118"/>
      <c r="V11" s="118"/>
      <c r="W11" s="118"/>
      <c r="X11" s="126"/>
      <c r="Y11" s="126"/>
      <c r="Z11" s="107" t="s">
        <v>10</v>
      </c>
      <c r="AA11" s="110">
        <v>6</v>
      </c>
      <c r="AB11" s="110">
        <v>215</v>
      </c>
      <c r="AC11" s="110">
        <v>271</v>
      </c>
      <c r="AD11" s="110">
        <v>521</v>
      </c>
      <c r="AE11" s="106">
        <f t="shared" si="0"/>
        <v>1013</v>
      </c>
      <c r="AF11" s="23">
        <v>1013</v>
      </c>
      <c r="AH11" s="168" t="s">
        <v>9</v>
      </c>
      <c r="AI11" s="162">
        <v>466</v>
      </c>
    </row>
    <row r="12" spans="2:35" x14ac:dyDescent="0.25">
      <c r="B12" s="51" t="s">
        <v>7</v>
      </c>
      <c r="C12" s="47"/>
      <c r="D12" s="50"/>
      <c r="E12" s="42">
        <f t="shared" si="4"/>
        <v>6943470</v>
      </c>
      <c r="I12" s="51" t="s">
        <v>22</v>
      </c>
      <c r="J12" s="60">
        <v>171043</v>
      </c>
      <c r="L12" s="107" t="s">
        <v>10</v>
      </c>
      <c r="M12" s="115">
        <v>1086</v>
      </c>
      <c r="N12" s="115">
        <f t="shared" si="1"/>
        <v>1086</v>
      </c>
      <c r="O12" s="115">
        <v>1086</v>
      </c>
      <c r="P12" s="117">
        <f t="shared" si="2"/>
        <v>1086</v>
      </c>
      <c r="Q12" s="117">
        <v>52</v>
      </c>
      <c r="R12" s="118"/>
      <c r="S12" s="118">
        <f t="shared" si="3"/>
        <v>1013</v>
      </c>
      <c r="T12" s="118"/>
      <c r="U12" s="118"/>
      <c r="V12" s="118"/>
      <c r="W12" s="118">
        <v>21</v>
      </c>
      <c r="X12" s="126"/>
      <c r="Y12" s="126"/>
      <c r="Z12" s="107" t="s">
        <v>76</v>
      </c>
      <c r="AA12" s="110">
        <v>0</v>
      </c>
      <c r="AB12" s="110">
        <v>8</v>
      </c>
      <c r="AC12" s="110">
        <v>9</v>
      </c>
      <c r="AD12" s="110">
        <v>10</v>
      </c>
      <c r="AE12" s="106">
        <f t="shared" si="0"/>
        <v>27</v>
      </c>
      <c r="AF12" s="23">
        <v>27</v>
      </c>
      <c r="AH12" s="168" t="s">
        <v>10</v>
      </c>
      <c r="AI12" s="162">
        <v>1086</v>
      </c>
    </row>
    <row r="13" spans="2:35" x14ac:dyDescent="0.25">
      <c r="B13" s="52" t="s">
        <v>8</v>
      </c>
      <c r="C13" s="42">
        <v>585</v>
      </c>
      <c r="D13" s="43">
        <v>887189.5</v>
      </c>
      <c r="E13" s="42">
        <f t="shared" si="4"/>
        <v>345711</v>
      </c>
      <c r="F13" s="56">
        <f t="shared" si="5"/>
        <v>0.16921648428890027</v>
      </c>
      <c r="I13" s="52" t="s">
        <v>8</v>
      </c>
      <c r="J13" s="60">
        <v>345711</v>
      </c>
      <c r="L13" s="107" t="s">
        <v>11</v>
      </c>
      <c r="M13" s="115">
        <v>0</v>
      </c>
      <c r="N13" s="115">
        <f t="shared" si="1"/>
        <v>0</v>
      </c>
      <c r="O13" s="115">
        <v>0</v>
      </c>
      <c r="P13" s="117">
        <f t="shared" si="2"/>
        <v>0</v>
      </c>
      <c r="Q13" s="117">
        <v>0</v>
      </c>
      <c r="R13" s="118"/>
      <c r="S13" s="118"/>
      <c r="T13" s="118"/>
      <c r="U13" s="118"/>
      <c r="V13" s="118"/>
      <c r="W13" s="118"/>
      <c r="X13" s="126"/>
      <c r="Y13" s="126"/>
      <c r="Z13" s="107" t="s">
        <v>73</v>
      </c>
      <c r="AA13" s="110">
        <v>0</v>
      </c>
      <c r="AB13" s="110">
        <v>45</v>
      </c>
      <c r="AC13" s="110">
        <v>96</v>
      </c>
      <c r="AD13" s="110">
        <v>92</v>
      </c>
      <c r="AE13" s="106">
        <f t="shared" si="0"/>
        <v>233</v>
      </c>
      <c r="AF13" s="23">
        <v>233</v>
      </c>
      <c r="AH13" s="168" t="s">
        <v>11</v>
      </c>
      <c r="AI13" s="162">
        <v>0</v>
      </c>
    </row>
    <row r="14" spans="2:35" x14ac:dyDescent="0.25">
      <c r="B14" s="52" t="s">
        <v>9</v>
      </c>
      <c r="C14" s="42">
        <v>446</v>
      </c>
      <c r="D14" s="43">
        <v>868475.66925000004</v>
      </c>
      <c r="E14" s="42">
        <f t="shared" si="4"/>
        <v>241964</v>
      </c>
      <c r="F14" s="56">
        <f t="shared" si="5"/>
        <v>0.18432494090029922</v>
      </c>
      <c r="I14" s="52" t="s">
        <v>23</v>
      </c>
      <c r="J14" s="60">
        <v>401161</v>
      </c>
      <c r="L14" s="107" t="s">
        <v>40</v>
      </c>
      <c r="M14" s="115">
        <v>6</v>
      </c>
      <c r="N14" s="115">
        <f t="shared" si="1"/>
        <v>6</v>
      </c>
      <c r="O14" s="115">
        <v>6</v>
      </c>
      <c r="P14" s="117">
        <f t="shared" si="2"/>
        <v>6</v>
      </c>
      <c r="Q14" s="117">
        <v>6</v>
      </c>
      <c r="R14" s="118"/>
      <c r="S14" s="118"/>
      <c r="T14" s="118"/>
      <c r="U14" s="118"/>
      <c r="V14" s="118"/>
      <c r="W14" s="118"/>
      <c r="X14" s="126"/>
      <c r="Y14" s="126"/>
      <c r="Z14" s="107" t="s">
        <v>21</v>
      </c>
      <c r="AA14" s="110">
        <v>1</v>
      </c>
      <c r="AB14" s="110">
        <v>45</v>
      </c>
      <c r="AC14" s="110">
        <v>80</v>
      </c>
      <c r="AD14" s="110">
        <v>133</v>
      </c>
      <c r="AE14" s="106">
        <f t="shared" si="0"/>
        <v>259</v>
      </c>
      <c r="AF14" s="23">
        <v>259</v>
      </c>
      <c r="AH14" s="168" t="s">
        <v>12</v>
      </c>
      <c r="AI14" s="162">
        <v>0</v>
      </c>
    </row>
    <row r="15" spans="2:35" x14ac:dyDescent="0.25">
      <c r="B15" s="52" t="s">
        <v>10</v>
      </c>
      <c r="C15" s="42">
        <v>1041</v>
      </c>
      <c r="D15" s="43">
        <v>2017139.9</v>
      </c>
      <c r="E15" s="42">
        <f t="shared" si="4"/>
        <v>741963</v>
      </c>
      <c r="F15" s="56">
        <f t="shared" si="5"/>
        <v>0.14030349222265801</v>
      </c>
      <c r="I15" s="52" t="s">
        <v>12</v>
      </c>
      <c r="J15" s="60">
        <v>1422210</v>
      </c>
      <c r="L15" s="107" t="s">
        <v>56</v>
      </c>
      <c r="M15" s="115">
        <v>0</v>
      </c>
      <c r="N15" s="115">
        <f t="shared" si="1"/>
        <v>0</v>
      </c>
      <c r="O15" s="115">
        <v>0</v>
      </c>
      <c r="P15" s="117">
        <f t="shared" si="2"/>
        <v>0</v>
      </c>
      <c r="Q15" s="117">
        <v>0</v>
      </c>
      <c r="R15" s="118"/>
      <c r="S15" s="118"/>
      <c r="T15" s="118"/>
      <c r="U15" s="118"/>
      <c r="V15" s="118"/>
      <c r="W15" s="118"/>
      <c r="X15" s="126"/>
      <c r="Y15" s="126"/>
      <c r="Z15" s="107" t="s">
        <v>60</v>
      </c>
      <c r="AA15" s="110">
        <v>2</v>
      </c>
      <c r="AB15" s="110">
        <v>100</v>
      </c>
      <c r="AC15" s="110">
        <v>179</v>
      </c>
      <c r="AD15" s="110">
        <v>309</v>
      </c>
      <c r="AE15" s="106">
        <f t="shared" si="0"/>
        <v>590</v>
      </c>
      <c r="AF15" s="23">
        <v>590</v>
      </c>
      <c r="AH15" s="168" t="s">
        <v>13</v>
      </c>
      <c r="AI15" s="162">
        <v>870</v>
      </c>
    </row>
    <row r="16" spans="2:35" x14ac:dyDescent="0.25">
      <c r="B16" s="52" t="s">
        <v>11</v>
      </c>
      <c r="C16" s="42">
        <v>0</v>
      </c>
      <c r="D16" s="43">
        <v>0</v>
      </c>
      <c r="E16" s="42">
        <f t="shared" si="4"/>
        <v>197975</v>
      </c>
      <c r="I16" s="52" t="s">
        <v>24</v>
      </c>
      <c r="J16" s="60">
        <v>242646</v>
      </c>
      <c r="L16" s="107" t="s">
        <v>76</v>
      </c>
      <c r="M16" s="115">
        <v>28</v>
      </c>
      <c r="N16" s="115">
        <f t="shared" si="1"/>
        <v>28</v>
      </c>
      <c r="O16" s="115">
        <v>28</v>
      </c>
      <c r="P16" s="117">
        <f t="shared" si="2"/>
        <v>28</v>
      </c>
      <c r="Q16" s="117">
        <v>1</v>
      </c>
      <c r="R16" s="118"/>
      <c r="S16" s="118">
        <f>VLOOKUP(L16,$Z$2:$AF$80,6,0)</f>
        <v>27</v>
      </c>
      <c r="T16" s="118"/>
      <c r="U16" s="118"/>
      <c r="V16" s="118"/>
      <c r="W16" s="118"/>
      <c r="X16" s="126"/>
      <c r="Y16" s="126"/>
      <c r="Z16" s="107" t="s">
        <v>80</v>
      </c>
      <c r="AA16" s="110">
        <v>0</v>
      </c>
      <c r="AB16" s="110">
        <v>32</v>
      </c>
      <c r="AC16" s="110">
        <v>49</v>
      </c>
      <c r="AD16" s="110">
        <v>120</v>
      </c>
      <c r="AE16" s="106">
        <f t="shared" si="0"/>
        <v>201</v>
      </c>
      <c r="AF16" s="23">
        <v>201</v>
      </c>
      <c r="AH16" s="168" t="s">
        <v>14</v>
      </c>
      <c r="AI16" s="162">
        <v>492</v>
      </c>
    </row>
    <row r="17" spans="2:35" x14ac:dyDescent="0.25">
      <c r="B17" s="52" t="s">
        <v>12</v>
      </c>
      <c r="C17" s="42">
        <v>0</v>
      </c>
      <c r="D17" s="43">
        <v>0</v>
      </c>
      <c r="E17" s="42">
        <f t="shared" si="4"/>
        <v>1422210</v>
      </c>
      <c r="I17" s="52" t="s">
        <v>13</v>
      </c>
      <c r="J17" s="60">
        <v>306806</v>
      </c>
      <c r="L17" s="107" t="s">
        <v>73</v>
      </c>
      <c r="M17" s="115">
        <v>241</v>
      </c>
      <c r="N17" s="115">
        <f t="shared" si="1"/>
        <v>241</v>
      </c>
      <c r="O17" s="115">
        <v>241</v>
      </c>
      <c r="P17" s="117">
        <f t="shared" si="2"/>
        <v>241</v>
      </c>
      <c r="Q17" s="117">
        <v>8</v>
      </c>
      <c r="R17" s="118"/>
      <c r="S17" s="118">
        <f t="shared" ref="S17:S33" si="6">VLOOKUP(L17,$Z$2:$AF$80,6,0)</f>
        <v>233</v>
      </c>
      <c r="T17" s="118"/>
      <c r="U17" s="118"/>
      <c r="V17" s="118"/>
      <c r="W17" s="118"/>
      <c r="X17" s="125"/>
      <c r="Y17" s="125"/>
      <c r="Z17" s="107" t="s">
        <v>41</v>
      </c>
      <c r="AA17" s="110">
        <v>11</v>
      </c>
      <c r="AB17" s="110">
        <v>126</v>
      </c>
      <c r="AC17" s="110">
        <v>216</v>
      </c>
      <c r="AD17" s="110">
        <v>421</v>
      </c>
      <c r="AE17" s="106">
        <f t="shared" si="0"/>
        <v>774</v>
      </c>
      <c r="AF17" s="23">
        <v>774</v>
      </c>
      <c r="AH17" s="168" t="s">
        <v>15</v>
      </c>
      <c r="AI17" s="162">
        <v>575</v>
      </c>
    </row>
    <row r="18" spans="2:35" x14ac:dyDescent="0.25">
      <c r="B18" s="52" t="s">
        <v>13</v>
      </c>
      <c r="C18" s="42">
        <v>789</v>
      </c>
      <c r="D18" s="42">
        <v>1381404.93585</v>
      </c>
      <c r="E18" s="42">
        <f t="shared" si="4"/>
        <v>306806</v>
      </c>
      <c r="F18" s="56">
        <f t="shared" si="5"/>
        <v>0.25716576598893115</v>
      </c>
      <c r="I18" s="52" t="s">
        <v>25</v>
      </c>
      <c r="J18" s="60">
        <v>260712</v>
      </c>
      <c r="L18" s="107" t="s">
        <v>21</v>
      </c>
      <c r="M18" s="115">
        <v>272</v>
      </c>
      <c r="N18" s="115">
        <f t="shared" si="1"/>
        <v>272</v>
      </c>
      <c r="O18" s="115">
        <v>272</v>
      </c>
      <c r="P18" s="117">
        <f t="shared" si="2"/>
        <v>272</v>
      </c>
      <c r="Q18" s="117">
        <v>13</v>
      </c>
      <c r="R18" s="118"/>
      <c r="S18" s="118">
        <f t="shared" si="6"/>
        <v>259</v>
      </c>
      <c r="T18" s="118"/>
      <c r="U18" s="118"/>
      <c r="V18" s="118"/>
      <c r="W18" s="118"/>
      <c r="X18" s="125"/>
      <c r="Y18" s="125"/>
      <c r="Z18" s="107" t="s">
        <v>9</v>
      </c>
      <c r="AA18" s="110">
        <v>3</v>
      </c>
      <c r="AB18" s="110">
        <v>53</v>
      </c>
      <c r="AC18" s="110">
        <v>135</v>
      </c>
      <c r="AD18" s="110">
        <v>244</v>
      </c>
      <c r="AE18" s="106">
        <f t="shared" si="0"/>
        <v>435</v>
      </c>
      <c r="AF18" s="23">
        <v>435</v>
      </c>
      <c r="AH18" s="168" t="s">
        <v>16</v>
      </c>
      <c r="AI18" s="162">
        <v>580</v>
      </c>
    </row>
    <row r="19" spans="2:35" x14ac:dyDescent="0.25">
      <c r="B19" s="52" t="s">
        <v>14</v>
      </c>
      <c r="C19" s="42">
        <v>486</v>
      </c>
      <c r="D19" s="43">
        <v>904559.84299999999</v>
      </c>
      <c r="E19" s="42">
        <f t="shared" si="4"/>
        <v>351524</v>
      </c>
      <c r="F19" s="56">
        <f t="shared" si="5"/>
        <v>0.13825514047405013</v>
      </c>
      <c r="I19" s="52" t="s">
        <v>18</v>
      </c>
      <c r="J19" s="60">
        <v>385817</v>
      </c>
      <c r="L19" s="107" t="s">
        <v>60</v>
      </c>
      <c r="M19" s="115">
        <v>632</v>
      </c>
      <c r="N19" s="115">
        <f t="shared" si="1"/>
        <v>632</v>
      </c>
      <c r="O19" s="115">
        <v>632</v>
      </c>
      <c r="P19" s="117">
        <f t="shared" si="2"/>
        <v>632</v>
      </c>
      <c r="Q19" s="117">
        <v>42</v>
      </c>
      <c r="R19" s="118"/>
      <c r="S19" s="118">
        <f t="shared" si="6"/>
        <v>590</v>
      </c>
      <c r="T19" s="118"/>
      <c r="U19" s="118"/>
      <c r="V19" s="118"/>
      <c r="W19" s="118"/>
      <c r="X19" s="125"/>
      <c r="Y19" s="125"/>
      <c r="Z19" s="107" t="s">
        <v>77</v>
      </c>
      <c r="AA19" s="110">
        <v>0</v>
      </c>
      <c r="AB19" s="110">
        <v>4</v>
      </c>
      <c r="AC19" s="110">
        <v>4</v>
      </c>
      <c r="AD19" s="110">
        <v>11</v>
      </c>
      <c r="AE19" s="106">
        <f t="shared" si="0"/>
        <v>19</v>
      </c>
      <c r="AF19" s="23">
        <v>19</v>
      </c>
      <c r="AH19" s="168" t="s">
        <v>17</v>
      </c>
      <c r="AI19" s="162">
        <v>359</v>
      </c>
    </row>
    <row r="20" spans="2:35" x14ac:dyDescent="0.25">
      <c r="B20" s="52" t="s">
        <v>15</v>
      </c>
      <c r="C20" s="42">
        <v>557</v>
      </c>
      <c r="D20" s="43">
        <v>964398.81499999994</v>
      </c>
      <c r="E20" s="42">
        <f t="shared" si="4"/>
        <v>298331</v>
      </c>
      <c r="F20" s="56">
        <f t="shared" si="5"/>
        <v>0.18670537087999572</v>
      </c>
      <c r="I20" s="52" t="s">
        <v>15</v>
      </c>
      <c r="J20" s="60">
        <v>298331</v>
      </c>
      <c r="L20" s="107" t="s">
        <v>131</v>
      </c>
      <c r="M20" s="115">
        <v>229</v>
      </c>
      <c r="N20" s="115">
        <f t="shared" si="1"/>
        <v>229</v>
      </c>
      <c r="O20" s="115">
        <v>229</v>
      </c>
      <c r="P20" s="117">
        <f t="shared" si="2"/>
        <v>229</v>
      </c>
      <c r="Q20" s="117">
        <v>28</v>
      </c>
      <c r="R20" s="118"/>
      <c r="S20" s="118">
        <f t="shared" si="6"/>
        <v>201</v>
      </c>
      <c r="T20" s="118"/>
      <c r="U20" s="118"/>
      <c r="V20" s="118"/>
      <c r="W20" s="118"/>
      <c r="X20" s="125"/>
      <c r="Y20" s="125"/>
      <c r="Z20" s="107" t="s">
        <v>84</v>
      </c>
      <c r="AA20" s="110">
        <v>0</v>
      </c>
      <c r="AB20" s="110">
        <v>3</v>
      </c>
      <c r="AC20" s="110">
        <v>35</v>
      </c>
      <c r="AD20" s="110">
        <v>30</v>
      </c>
      <c r="AE20" s="106">
        <f t="shared" si="0"/>
        <v>68</v>
      </c>
      <c r="AF20" s="23">
        <v>68</v>
      </c>
      <c r="AH20" s="168" t="s">
        <v>18</v>
      </c>
      <c r="AI20" s="162">
        <v>338</v>
      </c>
    </row>
    <row r="21" spans="2:35" x14ac:dyDescent="0.25">
      <c r="B21" s="52" t="s">
        <v>16</v>
      </c>
      <c r="C21" s="42">
        <v>562</v>
      </c>
      <c r="D21" s="43">
        <v>998198.27899999998</v>
      </c>
      <c r="E21" s="42">
        <f t="shared" si="4"/>
        <v>294422</v>
      </c>
      <c r="F21" s="56">
        <f t="shared" si="5"/>
        <v>0.19088247481506138</v>
      </c>
      <c r="I21" s="52" t="s">
        <v>17</v>
      </c>
      <c r="J21" s="60">
        <v>367929</v>
      </c>
      <c r="L21" s="107" t="s">
        <v>41</v>
      </c>
      <c r="M21" s="115">
        <v>789</v>
      </c>
      <c r="N21" s="115">
        <f t="shared" si="1"/>
        <v>789</v>
      </c>
      <c r="O21" s="115">
        <v>789</v>
      </c>
      <c r="P21" s="117">
        <f t="shared" si="2"/>
        <v>789</v>
      </c>
      <c r="Q21" s="117">
        <v>14</v>
      </c>
      <c r="R21" s="118"/>
      <c r="S21" s="118">
        <f t="shared" si="6"/>
        <v>774</v>
      </c>
      <c r="T21" s="118"/>
      <c r="U21" s="118"/>
      <c r="V21" s="118"/>
      <c r="W21" s="118">
        <v>1</v>
      </c>
      <c r="X21" s="125"/>
      <c r="Y21" s="125"/>
      <c r="Z21" s="107" t="s">
        <v>133</v>
      </c>
      <c r="AA21" s="110">
        <v>0</v>
      </c>
      <c r="AB21" s="110">
        <v>111</v>
      </c>
      <c r="AC21" s="110">
        <v>226</v>
      </c>
      <c r="AD21" s="110">
        <v>271</v>
      </c>
      <c r="AE21" s="106">
        <f t="shared" si="0"/>
        <v>608</v>
      </c>
      <c r="AF21" s="23">
        <v>608</v>
      </c>
      <c r="AH21" s="168" t="s">
        <v>19</v>
      </c>
      <c r="AI21" s="162">
        <v>1302</v>
      </c>
    </row>
    <row r="22" spans="2:35" x14ac:dyDescent="0.25">
      <c r="B22" s="52" t="s">
        <v>17</v>
      </c>
      <c r="C22" s="42">
        <v>356</v>
      </c>
      <c r="D22" s="43">
        <v>548476</v>
      </c>
      <c r="E22" s="42">
        <f t="shared" si="4"/>
        <v>367929</v>
      </c>
      <c r="F22" s="56">
        <f t="shared" si="5"/>
        <v>9.6757798379578666E-2</v>
      </c>
      <c r="I22" s="52" t="s">
        <v>20</v>
      </c>
      <c r="J22" s="60">
        <v>230151</v>
      </c>
      <c r="L22" s="107" t="s">
        <v>9</v>
      </c>
      <c r="M22" s="115">
        <v>466</v>
      </c>
      <c r="N22" s="115">
        <f t="shared" si="1"/>
        <v>466</v>
      </c>
      <c r="O22" s="115">
        <v>466</v>
      </c>
      <c r="P22" s="117">
        <f t="shared" si="2"/>
        <v>466</v>
      </c>
      <c r="Q22" s="117">
        <v>31</v>
      </c>
      <c r="R22" s="118"/>
      <c r="S22" s="118">
        <f t="shared" si="6"/>
        <v>435</v>
      </c>
      <c r="T22" s="118"/>
      <c r="U22" s="118"/>
      <c r="V22" s="118"/>
      <c r="W22" s="118"/>
      <c r="X22" s="125"/>
      <c r="Y22" s="125"/>
      <c r="Z22" s="107" t="s">
        <v>33</v>
      </c>
      <c r="AA22" s="110">
        <v>0</v>
      </c>
      <c r="AB22" s="110">
        <v>33</v>
      </c>
      <c r="AC22" s="110">
        <v>86</v>
      </c>
      <c r="AD22" s="110">
        <v>224</v>
      </c>
      <c r="AE22" s="106">
        <f t="shared" si="0"/>
        <v>343</v>
      </c>
      <c r="AF22" s="23">
        <v>343</v>
      </c>
      <c r="AH22" s="168" t="s">
        <v>20</v>
      </c>
      <c r="AI22" s="162">
        <v>424</v>
      </c>
    </row>
    <row r="23" spans="2:35" x14ac:dyDescent="0.25">
      <c r="B23" s="52" t="s">
        <v>18</v>
      </c>
      <c r="C23" s="42">
        <v>324</v>
      </c>
      <c r="D23" s="43">
        <v>497805.73719999997</v>
      </c>
      <c r="E23" s="42">
        <f t="shared" si="4"/>
        <v>385817</v>
      </c>
      <c r="F23" s="56">
        <f t="shared" si="5"/>
        <v>8.3977637066277547E-2</v>
      </c>
      <c r="I23" s="52" t="s">
        <v>11</v>
      </c>
      <c r="J23" s="60">
        <v>197975</v>
      </c>
      <c r="L23" s="107" t="s">
        <v>77</v>
      </c>
      <c r="M23" s="115">
        <v>19</v>
      </c>
      <c r="N23" s="115">
        <f t="shared" si="1"/>
        <v>19</v>
      </c>
      <c r="O23" s="115">
        <v>19</v>
      </c>
      <c r="P23" s="117">
        <f t="shared" si="2"/>
        <v>19</v>
      </c>
      <c r="Q23" s="117">
        <v>0</v>
      </c>
      <c r="R23" s="118"/>
      <c r="S23" s="118">
        <f t="shared" si="6"/>
        <v>19</v>
      </c>
      <c r="T23" s="118"/>
      <c r="U23" s="118"/>
      <c r="V23" s="118"/>
      <c r="W23" s="118"/>
      <c r="X23" s="125"/>
      <c r="Y23" s="125"/>
      <c r="Z23" s="107" t="s">
        <v>22</v>
      </c>
      <c r="AA23" s="110">
        <v>0</v>
      </c>
      <c r="AB23" s="110">
        <v>32</v>
      </c>
      <c r="AC23" s="110">
        <v>97</v>
      </c>
      <c r="AD23" s="110">
        <v>224</v>
      </c>
      <c r="AE23" s="106">
        <f t="shared" si="0"/>
        <v>353</v>
      </c>
      <c r="AF23" s="23">
        <v>353</v>
      </c>
      <c r="AH23" s="168" t="s">
        <v>21</v>
      </c>
      <c r="AI23" s="162">
        <v>272</v>
      </c>
    </row>
    <row r="24" spans="2:35" x14ac:dyDescent="0.25">
      <c r="B24" s="52" t="s">
        <v>19</v>
      </c>
      <c r="C24" s="42">
        <v>1278</v>
      </c>
      <c r="D24" s="43">
        <v>2614491.69</v>
      </c>
      <c r="E24" s="42">
        <f t="shared" si="4"/>
        <v>502073</v>
      </c>
      <c r="F24" s="56">
        <f t="shared" si="5"/>
        <v>0.25454465784855984</v>
      </c>
      <c r="I24" s="52" t="s">
        <v>39</v>
      </c>
      <c r="J24" s="59">
        <v>2102065</v>
      </c>
      <c r="L24" s="107" t="s">
        <v>132</v>
      </c>
      <c r="M24" s="115">
        <v>90</v>
      </c>
      <c r="N24" s="115">
        <f t="shared" si="1"/>
        <v>90</v>
      </c>
      <c r="O24" s="115">
        <v>90</v>
      </c>
      <c r="P24" s="117">
        <f t="shared" si="2"/>
        <v>90</v>
      </c>
      <c r="Q24" s="117">
        <v>22</v>
      </c>
      <c r="R24" s="118"/>
      <c r="S24" s="118">
        <f t="shared" si="6"/>
        <v>68</v>
      </c>
      <c r="T24" s="118"/>
      <c r="U24" s="118"/>
      <c r="V24" s="118"/>
      <c r="W24" s="118"/>
      <c r="X24" s="125"/>
      <c r="Y24" s="125"/>
      <c r="Z24" s="107" t="s">
        <v>49</v>
      </c>
      <c r="AA24" s="110">
        <v>0</v>
      </c>
      <c r="AB24" s="110">
        <v>71</v>
      </c>
      <c r="AC24" s="110">
        <v>156</v>
      </c>
      <c r="AD24" s="110">
        <v>343</v>
      </c>
      <c r="AE24" s="106">
        <f t="shared" si="0"/>
        <v>570</v>
      </c>
      <c r="AF24" s="23">
        <v>570</v>
      </c>
      <c r="AH24" s="168" t="s">
        <v>22</v>
      </c>
      <c r="AI24" s="162">
        <v>364</v>
      </c>
    </row>
    <row r="25" spans="2:35" x14ac:dyDescent="0.25">
      <c r="B25" s="52" t="s">
        <v>20</v>
      </c>
      <c r="C25" s="42">
        <v>413</v>
      </c>
      <c r="D25" s="43">
        <v>882856.66394</v>
      </c>
      <c r="E25" s="42">
        <f t="shared" si="4"/>
        <v>230151</v>
      </c>
      <c r="F25" s="56">
        <f t="shared" si="5"/>
        <v>0.1794474062680588</v>
      </c>
      <c r="I25" s="52" t="s">
        <v>89</v>
      </c>
      <c r="J25" s="60">
        <v>115697</v>
      </c>
      <c r="L25" s="107" t="s">
        <v>133</v>
      </c>
      <c r="M25" s="115">
        <v>721</v>
      </c>
      <c r="N25" s="115">
        <f t="shared" si="1"/>
        <v>721</v>
      </c>
      <c r="O25" s="115">
        <v>721</v>
      </c>
      <c r="P25" s="117">
        <f t="shared" si="2"/>
        <v>721</v>
      </c>
      <c r="Q25" s="117">
        <v>12</v>
      </c>
      <c r="R25" s="118"/>
      <c r="S25" s="118">
        <f t="shared" si="6"/>
        <v>608</v>
      </c>
      <c r="T25" s="118">
        <v>101</v>
      </c>
      <c r="U25" s="118"/>
      <c r="V25" s="118"/>
      <c r="W25" s="118"/>
      <c r="X25" s="125"/>
      <c r="Y25" s="125"/>
      <c r="Z25" s="107" t="s">
        <v>62</v>
      </c>
      <c r="AA25" s="110">
        <v>8</v>
      </c>
      <c r="AB25" s="110">
        <v>135</v>
      </c>
      <c r="AC25" s="110">
        <v>264</v>
      </c>
      <c r="AD25" s="110">
        <v>378</v>
      </c>
      <c r="AE25" s="106">
        <f t="shared" si="0"/>
        <v>785</v>
      </c>
      <c r="AF25" s="23">
        <v>785</v>
      </c>
      <c r="AH25" s="168" t="s">
        <v>23</v>
      </c>
      <c r="AI25" s="162">
        <v>593</v>
      </c>
    </row>
    <row r="26" spans="2:35" x14ac:dyDescent="0.25">
      <c r="B26" s="52" t="s">
        <v>21</v>
      </c>
      <c r="C26" s="42">
        <v>266</v>
      </c>
      <c r="D26" s="43">
        <v>393871.43</v>
      </c>
      <c r="E26" s="42">
        <f t="shared" si="4"/>
        <v>181032</v>
      </c>
      <c r="F26" s="56">
        <f t="shared" si="5"/>
        <v>0.14693534844668346</v>
      </c>
      <c r="I26" s="52" t="s">
        <v>45</v>
      </c>
      <c r="J26" s="60">
        <v>177712</v>
      </c>
      <c r="L26" s="107" t="s">
        <v>33</v>
      </c>
      <c r="M26" s="115">
        <v>357</v>
      </c>
      <c r="N26" s="115">
        <f t="shared" si="1"/>
        <v>357</v>
      </c>
      <c r="O26" s="115">
        <v>357</v>
      </c>
      <c r="P26" s="117">
        <f t="shared" si="2"/>
        <v>357</v>
      </c>
      <c r="Q26" s="117">
        <v>14</v>
      </c>
      <c r="R26" s="118"/>
      <c r="S26" s="118">
        <f t="shared" si="6"/>
        <v>343</v>
      </c>
      <c r="T26" s="118"/>
      <c r="U26" s="118"/>
      <c r="V26" s="118"/>
      <c r="W26" s="118"/>
      <c r="X26" s="125"/>
      <c r="Y26" s="125"/>
      <c r="Z26" s="107" t="s">
        <v>5</v>
      </c>
      <c r="AA26" s="110">
        <v>0</v>
      </c>
      <c r="AB26" s="110">
        <v>34</v>
      </c>
      <c r="AC26" s="110">
        <v>102</v>
      </c>
      <c r="AD26" s="110">
        <v>88</v>
      </c>
      <c r="AE26" s="106">
        <f t="shared" si="0"/>
        <v>224</v>
      </c>
      <c r="AF26" s="23">
        <v>224</v>
      </c>
      <c r="AH26" s="168" t="s">
        <v>24</v>
      </c>
      <c r="AI26" s="162">
        <v>474</v>
      </c>
    </row>
    <row r="27" spans="2:35" x14ac:dyDescent="0.25">
      <c r="B27" s="52" t="s">
        <v>22</v>
      </c>
      <c r="C27" s="42">
        <v>358</v>
      </c>
      <c r="D27" s="43">
        <v>512458.45</v>
      </c>
      <c r="E27" s="42">
        <f t="shared" si="4"/>
        <v>171043</v>
      </c>
      <c r="F27" s="56">
        <f t="shared" si="5"/>
        <v>0.209304093122782</v>
      </c>
      <c r="I27" s="52"/>
      <c r="J27" s="60"/>
      <c r="L27" s="107" t="s">
        <v>22</v>
      </c>
      <c r="M27" s="115">
        <v>364</v>
      </c>
      <c r="N27" s="115">
        <f t="shared" si="1"/>
        <v>364</v>
      </c>
      <c r="O27" s="115">
        <v>364</v>
      </c>
      <c r="P27" s="117">
        <f t="shared" si="2"/>
        <v>364</v>
      </c>
      <c r="Q27" s="117">
        <v>11</v>
      </c>
      <c r="R27" s="118"/>
      <c r="S27" s="118">
        <f t="shared" si="6"/>
        <v>353</v>
      </c>
      <c r="T27" s="118"/>
      <c r="U27" s="118"/>
      <c r="V27" s="118"/>
      <c r="W27" s="118"/>
      <c r="X27" s="125"/>
      <c r="Y27" s="125"/>
      <c r="Z27" s="107" t="s">
        <v>8</v>
      </c>
      <c r="AA27" s="110">
        <v>7</v>
      </c>
      <c r="AB27" s="110">
        <v>101</v>
      </c>
      <c r="AC27" s="110">
        <v>210</v>
      </c>
      <c r="AD27" s="110">
        <v>258</v>
      </c>
      <c r="AE27" s="106">
        <f t="shared" si="0"/>
        <v>576</v>
      </c>
      <c r="AF27" s="23">
        <v>576</v>
      </c>
      <c r="AH27" s="168" t="s">
        <v>25</v>
      </c>
      <c r="AI27" s="162">
        <v>554</v>
      </c>
    </row>
    <row r="28" spans="2:35" x14ac:dyDescent="0.25">
      <c r="B28" s="52" t="s">
        <v>23</v>
      </c>
      <c r="C28" s="42">
        <v>583</v>
      </c>
      <c r="D28" s="43">
        <v>1026813.3115</v>
      </c>
      <c r="E28" s="42">
        <f t="shared" si="4"/>
        <v>401161</v>
      </c>
      <c r="F28" s="56">
        <f t="shared" si="5"/>
        <v>0.14532818494320235</v>
      </c>
      <c r="I28" s="52" t="s">
        <v>94</v>
      </c>
      <c r="J28" s="61">
        <v>11494</v>
      </c>
      <c r="L28" s="107" t="s">
        <v>49</v>
      </c>
      <c r="M28" s="115">
        <v>779</v>
      </c>
      <c r="N28" s="115">
        <f t="shared" si="1"/>
        <v>779</v>
      </c>
      <c r="O28" s="115">
        <v>779</v>
      </c>
      <c r="P28" s="117">
        <f t="shared" si="2"/>
        <v>779</v>
      </c>
      <c r="Q28" s="117">
        <v>71</v>
      </c>
      <c r="R28" s="118">
        <v>117</v>
      </c>
      <c r="S28" s="118">
        <f t="shared" si="6"/>
        <v>570</v>
      </c>
      <c r="T28" s="118"/>
      <c r="U28" s="118"/>
      <c r="V28" s="118">
        <v>20</v>
      </c>
      <c r="W28" s="118">
        <v>1</v>
      </c>
      <c r="X28" s="125"/>
      <c r="Y28" s="125"/>
      <c r="Z28" s="107" t="s">
        <v>42</v>
      </c>
      <c r="AA28" s="110">
        <v>14</v>
      </c>
      <c r="AB28" s="110">
        <v>671</v>
      </c>
      <c r="AC28" s="110">
        <v>214</v>
      </c>
      <c r="AD28" s="110">
        <v>470</v>
      </c>
      <c r="AE28" s="106">
        <f t="shared" si="0"/>
        <v>1369</v>
      </c>
      <c r="AF28" s="23">
        <v>1369</v>
      </c>
      <c r="AH28" s="169" t="s">
        <v>6</v>
      </c>
      <c r="AI28" s="164">
        <f>AI10+AI11+AI12+AI13+AI14+AI15+AI16+AI17+AI18+AI19+AI20+AI21+AI22+AI23+AI24+AI25+AI26+AI27</f>
        <v>9340</v>
      </c>
    </row>
    <row r="29" spans="2:35" x14ac:dyDescent="0.25">
      <c r="B29" s="52" t="s">
        <v>24</v>
      </c>
      <c r="C29" s="42">
        <v>467</v>
      </c>
      <c r="D29" s="43">
        <v>842734.03700000001</v>
      </c>
      <c r="E29" s="42">
        <f t="shared" si="4"/>
        <v>242646</v>
      </c>
      <c r="F29" s="56">
        <f t="shared" si="5"/>
        <v>0.19246144589236994</v>
      </c>
      <c r="I29" s="52" t="s">
        <v>43</v>
      </c>
      <c r="J29" s="61">
        <v>229288</v>
      </c>
      <c r="L29" s="107" t="s">
        <v>62</v>
      </c>
      <c r="M29" s="115">
        <v>809</v>
      </c>
      <c r="N29" s="115">
        <f t="shared" si="1"/>
        <v>809</v>
      </c>
      <c r="O29" s="115">
        <v>809</v>
      </c>
      <c r="P29" s="117">
        <f t="shared" si="2"/>
        <v>809</v>
      </c>
      <c r="Q29" s="117">
        <v>9</v>
      </c>
      <c r="R29" s="118"/>
      <c r="S29" s="118">
        <f t="shared" si="6"/>
        <v>785</v>
      </c>
      <c r="T29" s="118">
        <v>14</v>
      </c>
      <c r="U29" s="118">
        <v>1</v>
      </c>
      <c r="V29" s="118"/>
      <c r="W29" s="118"/>
      <c r="X29" s="125"/>
      <c r="Y29" s="125"/>
      <c r="Z29" s="107" t="s">
        <v>23</v>
      </c>
      <c r="AA29" s="110">
        <v>3</v>
      </c>
      <c r="AB29" s="110">
        <v>86</v>
      </c>
      <c r="AC29" s="110">
        <v>188</v>
      </c>
      <c r="AD29" s="110">
        <v>287</v>
      </c>
      <c r="AE29" s="106">
        <f t="shared" si="0"/>
        <v>564</v>
      </c>
      <c r="AF29" s="23">
        <v>564</v>
      </c>
      <c r="AH29" s="170" t="s">
        <v>26</v>
      </c>
      <c r="AI29" s="165"/>
    </row>
    <row r="30" spans="2:35" x14ac:dyDescent="0.25">
      <c r="B30" s="52" t="s">
        <v>25</v>
      </c>
      <c r="C30" s="42">
        <v>545</v>
      </c>
      <c r="D30" s="43">
        <v>965461.2</v>
      </c>
      <c r="E30" s="42">
        <f t="shared" si="4"/>
        <v>260712</v>
      </c>
      <c r="F30" s="56">
        <f t="shared" si="5"/>
        <v>0.20904292859553839</v>
      </c>
      <c r="I30" s="52" t="s">
        <v>90</v>
      </c>
      <c r="J30" s="60">
        <v>315765</v>
      </c>
      <c r="L30" s="107" t="s">
        <v>5</v>
      </c>
      <c r="M30" s="115">
        <v>238</v>
      </c>
      <c r="N30" s="115">
        <f t="shared" si="1"/>
        <v>238</v>
      </c>
      <c r="O30" s="115">
        <v>238</v>
      </c>
      <c r="P30" s="117">
        <f t="shared" si="2"/>
        <v>238</v>
      </c>
      <c r="Q30" s="117">
        <v>14</v>
      </c>
      <c r="R30" s="118"/>
      <c r="S30" s="118">
        <f t="shared" si="6"/>
        <v>224</v>
      </c>
      <c r="T30" s="118"/>
      <c r="U30" s="118"/>
      <c r="V30" s="118"/>
      <c r="W30" s="118"/>
      <c r="X30" s="125"/>
      <c r="Y30" s="125"/>
      <c r="Z30" s="107" t="s">
        <v>91</v>
      </c>
      <c r="AA30" s="110">
        <v>0</v>
      </c>
      <c r="AB30" s="110">
        <v>1</v>
      </c>
      <c r="AC30" s="110">
        <v>1</v>
      </c>
      <c r="AD30" s="110">
        <v>4</v>
      </c>
      <c r="AE30" s="106">
        <f t="shared" si="0"/>
        <v>6</v>
      </c>
      <c r="AF30" s="23">
        <v>6</v>
      </c>
      <c r="AH30" s="168" t="s">
        <v>27</v>
      </c>
      <c r="AI30" s="162">
        <v>677</v>
      </c>
    </row>
    <row r="31" spans="2:35" x14ac:dyDescent="0.25">
      <c r="B31" s="54" t="s">
        <v>6</v>
      </c>
      <c r="C31" s="45">
        <v>9056</v>
      </c>
      <c r="D31" s="46">
        <v>16306335.461739996</v>
      </c>
      <c r="E31" s="42"/>
      <c r="I31" s="52" t="s">
        <v>41</v>
      </c>
      <c r="J31" s="60">
        <v>226449</v>
      </c>
      <c r="L31" s="107" t="s">
        <v>8</v>
      </c>
      <c r="M31" s="115">
        <v>591</v>
      </c>
      <c r="N31" s="115">
        <f t="shared" si="1"/>
        <v>591</v>
      </c>
      <c r="O31" s="115">
        <v>591</v>
      </c>
      <c r="P31" s="117">
        <f t="shared" si="2"/>
        <v>591</v>
      </c>
      <c r="Q31" s="117">
        <v>15</v>
      </c>
      <c r="R31" s="118"/>
      <c r="S31" s="118">
        <f t="shared" si="6"/>
        <v>576</v>
      </c>
      <c r="T31" s="118"/>
      <c r="U31" s="118"/>
      <c r="V31" s="118"/>
      <c r="W31" s="118"/>
      <c r="X31" s="125"/>
      <c r="Y31" s="125"/>
      <c r="Z31" s="107" t="s">
        <v>47</v>
      </c>
      <c r="AA31" s="110">
        <v>1</v>
      </c>
      <c r="AB31" s="110">
        <v>0</v>
      </c>
      <c r="AC31" s="110">
        <v>0</v>
      </c>
      <c r="AD31" s="110">
        <v>0</v>
      </c>
      <c r="AE31" s="106">
        <f t="shared" si="0"/>
        <v>1</v>
      </c>
      <c r="AF31" s="23">
        <v>1</v>
      </c>
      <c r="AH31" s="107" t="s">
        <v>134</v>
      </c>
      <c r="AI31" s="162">
        <v>1724</v>
      </c>
    </row>
    <row r="32" spans="2:35" x14ac:dyDescent="0.25">
      <c r="B32" s="51" t="s">
        <v>26</v>
      </c>
      <c r="C32" s="47"/>
      <c r="D32" s="48"/>
      <c r="E32" s="42">
        <f t="shared" si="4"/>
        <v>8101598</v>
      </c>
      <c r="I32" s="51" t="s">
        <v>42</v>
      </c>
      <c r="J32" s="60">
        <v>617526</v>
      </c>
      <c r="L32" s="107" t="s">
        <v>42</v>
      </c>
      <c r="M32" s="115">
        <v>1419</v>
      </c>
      <c r="N32" s="115">
        <f t="shared" si="1"/>
        <v>1419</v>
      </c>
      <c r="O32" s="115">
        <v>1419</v>
      </c>
      <c r="P32" s="117">
        <f t="shared" si="2"/>
        <v>1419</v>
      </c>
      <c r="Q32" s="117">
        <v>48</v>
      </c>
      <c r="R32" s="118"/>
      <c r="S32" s="118">
        <f t="shared" si="6"/>
        <v>1369</v>
      </c>
      <c r="T32" s="118"/>
      <c r="U32" s="118"/>
      <c r="V32" s="118"/>
      <c r="W32" s="118">
        <v>2</v>
      </c>
      <c r="X32" s="125"/>
      <c r="Y32" s="125"/>
      <c r="Z32" s="107" t="s">
        <v>30</v>
      </c>
      <c r="AA32" s="110">
        <v>1</v>
      </c>
      <c r="AB32" s="110">
        <v>252</v>
      </c>
      <c r="AC32" s="110">
        <v>416</v>
      </c>
      <c r="AD32" s="110">
        <v>629</v>
      </c>
      <c r="AE32" s="106">
        <f t="shared" si="0"/>
        <v>1298</v>
      </c>
      <c r="AF32" s="23">
        <v>1298</v>
      </c>
      <c r="AH32" s="168" t="s">
        <v>29</v>
      </c>
      <c r="AI32" s="162">
        <v>635</v>
      </c>
    </row>
    <row r="33" spans="2:35" x14ac:dyDescent="0.25">
      <c r="B33" s="52" t="s">
        <v>27</v>
      </c>
      <c r="C33" s="42">
        <v>643</v>
      </c>
      <c r="D33" s="43">
        <v>1239020.9580000001</v>
      </c>
      <c r="E33" s="42">
        <f t="shared" si="4"/>
        <v>640854</v>
      </c>
      <c r="F33" s="56">
        <f t="shared" si="5"/>
        <v>0.10033486566363009</v>
      </c>
      <c r="I33" s="52" t="s">
        <v>47</v>
      </c>
      <c r="J33" s="60">
        <v>57842</v>
      </c>
      <c r="L33" s="107" t="s">
        <v>23</v>
      </c>
      <c r="M33" s="115">
        <v>593</v>
      </c>
      <c r="N33" s="115">
        <f t="shared" si="1"/>
        <v>593</v>
      </c>
      <c r="O33" s="115">
        <v>593</v>
      </c>
      <c r="P33" s="117">
        <f t="shared" si="2"/>
        <v>593</v>
      </c>
      <c r="Q33" s="117">
        <v>29</v>
      </c>
      <c r="R33" s="118"/>
      <c r="S33" s="118">
        <f t="shared" si="6"/>
        <v>564</v>
      </c>
      <c r="T33" s="118"/>
      <c r="U33" s="118"/>
      <c r="V33" s="118"/>
      <c r="W33" s="118"/>
      <c r="X33" s="125"/>
      <c r="Y33" s="125"/>
      <c r="Z33" s="107" t="s">
        <v>46</v>
      </c>
      <c r="AA33" s="110">
        <v>0</v>
      </c>
      <c r="AB33" s="110">
        <v>42</v>
      </c>
      <c r="AC33" s="110">
        <v>96</v>
      </c>
      <c r="AD33" s="110">
        <v>94</v>
      </c>
      <c r="AE33" s="106">
        <f t="shared" si="0"/>
        <v>232</v>
      </c>
      <c r="AF33" s="23">
        <v>232</v>
      </c>
      <c r="AH33" s="168" t="s">
        <v>30</v>
      </c>
      <c r="AI33" s="162">
        <v>1507</v>
      </c>
    </row>
    <row r="34" spans="2:35" x14ac:dyDescent="0.25">
      <c r="B34" s="52" t="s">
        <v>28</v>
      </c>
      <c r="C34" s="42">
        <v>1687</v>
      </c>
      <c r="D34" s="43">
        <v>3694548.59</v>
      </c>
      <c r="E34" s="42">
        <f t="shared" si="4"/>
        <v>900209</v>
      </c>
      <c r="F34" s="56">
        <f t="shared" si="5"/>
        <v>0.18740092578501216</v>
      </c>
      <c r="I34" s="52" t="s">
        <v>46</v>
      </c>
      <c r="J34" s="60">
        <v>168928</v>
      </c>
      <c r="L34" s="107" t="s">
        <v>91</v>
      </c>
      <c r="M34" s="146">
        <v>6</v>
      </c>
      <c r="N34" s="115">
        <f t="shared" si="1"/>
        <v>6</v>
      </c>
      <c r="O34" s="146">
        <v>6</v>
      </c>
      <c r="P34" s="117">
        <f t="shared" si="2"/>
        <v>6</v>
      </c>
      <c r="Q34" s="118"/>
      <c r="R34" s="118"/>
      <c r="S34" s="23">
        <v>6</v>
      </c>
      <c r="T34" s="113"/>
      <c r="U34" s="118"/>
      <c r="V34" s="118"/>
      <c r="W34" s="118"/>
      <c r="X34" s="125"/>
      <c r="Y34" s="125"/>
      <c r="Z34" s="107" t="s">
        <v>59</v>
      </c>
      <c r="AA34" s="110">
        <v>20</v>
      </c>
      <c r="AB34" s="110">
        <v>481</v>
      </c>
      <c r="AC34" s="110">
        <v>696</v>
      </c>
      <c r="AD34" s="110">
        <v>757</v>
      </c>
      <c r="AE34" s="106">
        <f t="shared" ref="AE34:AE65" si="7">SUM(AA34:AD34)</f>
        <v>1954</v>
      </c>
      <c r="AF34" s="23">
        <v>1954</v>
      </c>
      <c r="AH34" s="168" t="s">
        <v>31</v>
      </c>
      <c r="AI34" s="162">
        <v>1197</v>
      </c>
    </row>
    <row r="35" spans="2:35" x14ac:dyDescent="0.25">
      <c r="B35" s="52" t="s">
        <v>29</v>
      </c>
      <c r="C35" s="42">
        <v>555</v>
      </c>
      <c r="D35" s="43">
        <v>1069705.872</v>
      </c>
      <c r="E35" s="42">
        <f t="shared" si="4"/>
        <v>624175</v>
      </c>
      <c r="F35" s="56">
        <f t="shared" si="5"/>
        <v>8.8917370929627107E-2</v>
      </c>
      <c r="I35" s="52" t="s">
        <v>44</v>
      </c>
      <c r="J35" s="60">
        <v>181364</v>
      </c>
      <c r="L35" s="107" t="s">
        <v>12</v>
      </c>
      <c r="M35" s="115">
        <v>0</v>
      </c>
      <c r="N35" s="115">
        <f t="shared" si="1"/>
        <v>0</v>
      </c>
      <c r="O35" s="115">
        <v>0</v>
      </c>
      <c r="P35" s="117">
        <f t="shared" ref="P35:P68" si="8">SUM(Q35:W35)</f>
        <v>0</v>
      </c>
      <c r="Q35" s="117">
        <v>0</v>
      </c>
      <c r="R35" s="118"/>
      <c r="S35" s="118"/>
      <c r="T35" s="118"/>
      <c r="U35" s="118"/>
      <c r="V35" s="118"/>
      <c r="W35" s="118"/>
      <c r="X35" s="125"/>
      <c r="Y35" s="125"/>
      <c r="Z35" s="107" t="s">
        <v>64</v>
      </c>
      <c r="AA35" s="110">
        <v>10</v>
      </c>
      <c r="AB35" s="110">
        <v>307</v>
      </c>
      <c r="AC35" s="110">
        <v>328</v>
      </c>
      <c r="AD35" s="110">
        <v>440</v>
      </c>
      <c r="AE35" s="106">
        <f t="shared" si="7"/>
        <v>1085</v>
      </c>
      <c r="AF35" s="23">
        <v>1085</v>
      </c>
      <c r="AH35" s="168" t="s">
        <v>88</v>
      </c>
      <c r="AI35" s="162">
        <v>2731</v>
      </c>
    </row>
    <row r="36" spans="2:35" x14ac:dyDescent="0.25">
      <c r="B36" s="52" t="s">
        <v>30</v>
      </c>
      <c r="C36" s="42">
        <v>1456</v>
      </c>
      <c r="D36" s="43">
        <v>3004873.1660000002</v>
      </c>
      <c r="E36" s="42">
        <f t="shared" si="4"/>
        <v>646120</v>
      </c>
      <c r="F36" s="56">
        <f t="shared" si="5"/>
        <v>0.22534513712623044</v>
      </c>
      <c r="I36" s="52" t="s">
        <v>40</v>
      </c>
      <c r="J36" s="62">
        <v>0</v>
      </c>
      <c r="L36" s="107" t="s">
        <v>47</v>
      </c>
      <c r="M36" s="115">
        <v>2</v>
      </c>
      <c r="N36" s="115">
        <f t="shared" si="1"/>
        <v>2</v>
      </c>
      <c r="O36" s="115">
        <v>2</v>
      </c>
      <c r="P36" s="117">
        <f t="shared" si="8"/>
        <v>2</v>
      </c>
      <c r="Q36" s="117">
        <v>1</v>
      </c>
      <c r="R36" s="118"/>
      <c r="S36" s="118">
        <f t="shared" ref="S36:S55" si="9">VLOOKUP(L36,$Z$2:$AF$80,6,0)</f>
        <v>1</v>
      </c>
      <c r="T36" s="118"/>
      <c r="U36" s="118"/>
      <c r="V36" s="118"/>
      <c r="W36" s="118"/>
      <c r="X36" s="125"/>
      <c r="Y36" s="125"/>
      <c r="Z36" s="107" t="s">
        <v>31</v>
      </c>
      <c r="AA36" s="110">
        <v>17</v>
      </c>
      <c r="AB36" s="110">
        <v>272</v>
      </c>
      <c r="AC36" s="110">
        <v>409</v>
      </c>
      <c r="AD36" s="110">
        <v>445</v>
      </c>
      <c r="AE36" s="106">
        <f t="shared" si="7"/>
        <v>1143</v>
      </c>
      <c r="AF36" s="23">
        <v>1143</v>
      </c>
      <c r="AH36" s="168" t="s">
        <v>32</v>
      </c>
      <c r="AI36" s="162">
        <v>1016</v>
      </c>
    </row>
    <row r="37" spans="2:35" x14ac:dyDescent="0.25">
      <c r="B37" s="52" t="s">
        <v>31</v>
      </c>
      <c r="C37" s="42">
        <v>1166</v>
      </c>
      <c r="D37" s="43">
        <v>2302538.7929500001</v>
      </c>
      <c r="E37" s="42">
        <f t="shared" si="4"/>
        <v>765861</v>
      </c>
      <c r="F37" s="56">
        <f t="shared" si="5"/>
        <v>0.15224694820600604</v>
      </c>
      <c r="I37" s="52" t="s">
        <v>48</v>
      </c>
      <c r="J37" s="58">
        <v>6121088</v>
      </c>
      <c r="L37" s="107" t="s">
        <v>30</v>
      </c>
      <c r="M37" s="115">
        <v>1507</v>
      </c>
      <c r="N37" s="115">
        <f t="shared" si="1"/>
        <v>1507</v>
      </c>
      <c r="O37" s="115">
        <v>1507</v>
      </c>
      <c r="P37" s="117">
        <f t="shared" si="8"/>
        <v>1507</v>
      </c>
      <c r="Q37" s="117">
        <v>112</v>
      </c>
      <c r="R37" s="118">
        <v>97</v>
      </c>
      <c r="S37" s="118">
        <f t="shared" si="9"/>
        <v>1298</v>
      </c>
      <c r="T37" s="118"/>
      <c r="U37" s="118"/>
      <c r="V37" s="118"/>
      <c r="W37" s="118"/>
      <c r="X37" s="125"/>
      <c r="Y37" s="125"/>
      <c r="Z37" s="107" t="s">
        <v>24</v>
      </c>
      <c r="AA37" s="110">
        <v>3</v>
      </c>
      <c r="AB37" s="110">
        <v>176</v>
      </c>
      <c r="AC37" s="110">
        <v>87</v>
      </c>
      <c r="AD37" s="110">
        <v>197</v>
      </c>
      <c r="AE37" s="106">
        <f t="shared" si="7"/>
        <v>463</v>
      </c>
      <c r="AF37" s="23">
        <v>463</v>
      </c>
      <c r="AH37" s="168" t="s">
        <v>33</v>
      </c>
      <c r="AI37" s="162">
        <v>357</v>
      </c>
    </row>
    <row r="38" spans="2:35" x14ac:dyDescent="0.25">
      <c r="B38" s="52" t="s">
        <v>88</v>
      </c>
      <c r="C38" s="42">
        <v>2543</v>
      </c>
      <c r="D38" s="43">
        <v>5171020.8876499999</v>
      </c>
      <c r="E38" s="42">
        <f t="shared" si="4"/>
        <v>1510023</v>
      </c>
      <c r="F38" s="56">
        <f t="shared" si="5"/>
        <v>0.16840803087105294</v>
      </c>
      <c r="I38" s="52" t="s">
        <v>52</v>
      </c>
      <c r="J38" s="60">
        <v>244595</v>
      </c>
      <c r="L38" s="107" t="s">
        <v>46</v>
      </c>
      <c r="M38" s="115">
        <v>241</v>
      </c>
      <c r="N38" s="115">
        <f t="shared" si="1"/>
        <v>241</v>
      </c>
      <c r="O38" s="115">
        <v>241</v>
      </c>
      <c r="P38" s="117">
        <f t="shared" si="8"/>
        <v>241</v>
      </c>
      <c r="Q38" s="117">
        <v>9</v>
      </c>
      <c r="R38" s="118"/>
      <c r="S38" s="118">
        <f t="shared" si="9"/>
        <v>232</v>
      </c>
      <c r="T38" s="118"/>
      <c r="U38" s="118"/>
      <c r="V38" s="118"/>
      <c r="W38" s="118"/>
      <c r="X38" s="125"/>
      <c r="Y38" s="125"/>
      <c r="Z38" s="107" t="s">
        <v>32</v>
      </c>
      <c r="AA38" s="110">
        <v>0</v>
      </c>
      <c r="AB38" s="110">
        <v>190</v>
      </c>
      <c r="AC38" s="110">
        <v>299</v>
      </c>
      <c r="AD38" s="110">
        <v>428</v>
      </c>
      <c r="AE38" s="106">
        <f t="shared" si="7"/>
        <v>917</v>
      </c>
      <c r="AF38" s="23">
        <v>917</v>
      </c>
      <c r="AH38" s="168" t="s">
        <v>34</v>
      </c>
      <c r="AI38" s="162">
        <v>330</v>
      </c>
    </row>
    <row r="39" spans="2:35" x14ac:dyDescent="0.25">
      <c r="B39" s="52" t="s">
        <v>32</v>
      </c>
      <c r="C39" s="42">
        <v>945</v>
      </c>
      <c r="D39" s="43">
        <v>1565111.831</v>
      </c>
      <c r="E39" s="42">
        <f t="shared" si="4"/>
        <v>402325</v>
      </c>
      <c r="F39" s="56">
        <f t="shared" si="5"/>
        <v>0.234884732492388</v>
      </c>
      <c r="I39" s="52" t="s">
        <v>54</v>
      </c>
      <c r="J39" s="60">
        <v>146040</v>
      </c>
      <c r="L39" s="107" t="s">
        <v>59</v>
      </c>
      <c r="M39" s="115">
        <v>2597</v>
      </c>
      <c r="N39" s="115">
        <f t="shared" si="1"/>
        <v>2597</v>
      </c>
      <c r="O39" s="115">
        <v>2597</v>
      </c>
      <c r="P39" s="117">
        <f t="shared" si="8"/>
        <v>2597</v>
      </c>
      <c r="Q39" s="117">
        <v>46</v>
      </c>
      <c r="R39" s="118"/>
      <c r="S39" s="118">
        <f t="shared" si="9"/>
        <v>1954</v>
      </c>
      <c r="T39" s="118">
        <v>586</v>
      </c>
      <c r="U39" s="118"/>
      <c r="V39" s="118"/>
      <c r="W39" s="118">
        <v>11</v>
      </c>
      <c r="X39" s="125"/>
      <c r="Y39" s="125"/>
      <c r="Z39" s="107" t="s">
        <v>29</v>
      </c>
      <c r="AA39" s="110">
        <v>26</v>
      </c>
      <c r="AB39" s="110">
        <v>120</v>
      </c>
      <c r="AC39" s="110">
        <v>141</v>
      </c>
      <c r="AD39" s="110">
        <v>221</v>
      </c>
      <c r="AE39" s="106">
        <f t="shared" si="7"/>
        <v>508</v>
      </c>
      <c r="AF39" s="23">
        <v>508</v>
      </c>
      <c r="AH39" s="168" t="s">
        <v>35</v>
      </c>
      <c r="AI39" s="162">
        <v>809</v>
      </c>
    </row>
    <row r="40" spans="2:35" x14ac:dyDescent="0.25">
      <c r="B40" s="52" t="s">
        <v>33</v>
      </c>
      <c r="C40" s="42">
        <v>345</v>
      </c>
      <c r="D40" s="43">
        <v>493870</v>
      </c>
      <c r="E40" s="42">
        <f t="shared" si="4"/>
        <v>276867</v>
      </c>
      <c r="F40" s="56">
        <f t="shared" si="5"/>
        <v>0.12460856656806338</v>
      </c>
      <c r="I40" s="52" t="s">
        <v>55</v>
      </c>
      <c r="J40" s="60">
        <v>936685</v>
      </c>
      <c r="L40" s="107" t="s">
        <v>64</v>
      </c>
      <c r="M40" s="115">
        <v>1107</v>
      </c>
      <c r="N40" s="115">
        <f t="shared" si="1"/>
        <v>1107</v>
      </c>
      <c r="O40" s="115">
        <v>1107</v>
      </c>
      <c r="P40" s="117">
        <f t="shared" si="8"/>
        <v>1107</v>
      </c>
      <c r="Q40" s="117">
        <v>22</v>
      </c>
      <c r="R40" s="118"/>
      <c r="S40" s="118">
        <f t="shared" si="9"/>
        <v>1085</v>
      </c>
      <c r="T40" s="118"/>
      <c r="U40" s="118"/>
      <c r="V40" s="118"/>
      <c r="W40" s="118"/>
      <c r="X40" s="125"/>
      <c r="Y40" s="125"/>
      <c r="Z40" s="107" t="s">
        <v>70</v>
      </c>
      <c r="AA40" s="110">
        <v>1</v>
      </c>
      <c r="AB40" s="110">
        <v>85</v>
      </c>
      <c r="AC40" s="110">
        <v>41</v>
      </c>
      <c r="AD40" s="110">
        <v>137</v>
      </c>
      <c r="AE40" s="106">
        <f t="shared" si="7"/>
        <v>264</v>
      </c>
      <c r="AF40" s="23">
        <v>264</v>
      </c>
      <c r="AH40" s="107" t="s">
        <v>135</v>
      </c>
      <c r="AI40" s="162">
        <v>1842</v>
      </c>
    </row>
    <row r="41" spans="2:35" x14ac:dyDescent="0.25">
      <c r="B41" s="52" t="s">
        <v>34</v>
      </c>
      <c r="C41" s="42">
        <v>325</v>
      </c>
      <c r="D41" s="43">
        <v>499566.25</v>
      </c>
      <c r="E41" s="42">
        <f t="shared" si="4"/>
        <v>294240</v>
      </c>
      <c r="F41" s="56">
        <f t="shared" si="5"/>
        <v>0.11045405111473627</v>
      </c>
      <c r="I41" s="52" t="s">
        <v>49</v>
      </c>
      <c r="J41" s="60">
        <v>2530343</v>
      </c>
      <c r="L41" s="107" t="s">
        <v>31</v>
      </c>
      <c r="M41" s="115">
        <v>1197</v>
      </c>
      <c r="N41" s="115">
        <f t="shared" si="1"/>
        <v>1197</v>
      </c>
      <c r="O41" s="115">
        <v>1197</v>
      </c>
      <c r="P41" s="117">
        <f t="shared" si="8"/>
        <v>1197</v>
      </c>
      <c r="Q41" s="117">
        <v>54</v>
      </c>
      <c r="R41" s="118"/>
      <c r="S41" s="118">
        <f t="shared" si="9"/>
        <v>1143</v>
      </c>
      <c r="T41" s="118"/>
      <c r="U41" s="118"/>
      <c r="V41" s="118"/>
      <c r="W41" s="118"/>
      <c r="X41" s="125"/>
      <c r="Y41" s="125"/>
      <c r="Z41" s="107" t="s">
        <v>44</v>
      </c>
      <c r="AA41" s="110">
        <v>0</v>
      </c>
      <c r="AB41" s="110">
        <v>7</v>
      </c>
      <c r="AC41" s="110">
        <v>54</v>
      </c>
      <c r="AD41" s="110">
        <v>164</v>
      </c>
      <c r="AE41" s="106">
        <f t="shared" si="7"/>
        <v>225</v>
      </c>
      <c r="AF41" s="23">
        <v>225</v>
      </c>
      <c r="AH41" s="168" t="s">
        <v>36</v>
      </c>
      <c r="AI41" s="162">
        <v>767</v>
      </c>
    </row>
    <row r="42" spans="2:35" x14ac:dyDescent="0.25">
      <c r="B42" s="52" t="s">
        <v>35</v>
      </c>
      <c r="C42" s="42">
        <v>780</v>
      </c>
      <c r="D42" s="43">
        <v>1127030.8500000001</v>
      </c>
      <c r="E42" s="42">
        <f t="shared" si="4"/>
        <v>442555</v>
      </c>
      <c r="F42" s="56">
        <f t="shared" si="5"/>
        <v>0.1762492797505395</v>
      </c>
      <c r="I42" s="52" t="s">
        <v>53</v>
      </c>
      <c r="J42" s="60">
        <v>334235</v>
      </c>
      <c r="L42" s="107" t="s">
        <v>24</v>
      </c>
      <c r="M42" s="115">
        <v>474</v>
      </c>
      <c r="N42" s="115">
        <f t="shared" si="1"/>
        <v>474</v>
      </c>
      <c r="O42" s="115">
        <v>474</v>
      </c>
      <c r="P42" s="117">
        <f t="shared" si="8"/>
        <v>474</v>
      </c>
      <c r="Q42" s="117">
        <v>11</v>
      </c>
      <c r="R42" s="118"/>
      <c r="S42" s="118">
        <f t="shared" si="9"/>
        <v>463</v>
      </c>
      <c r="T42" s="118"/>
      <c r="U42" s="118"/>
      <c r="V42" s="118"/>
      <c r="W42" s="118"/>
      <c r="X42" s="125"/>
      <c r="Y42" s="125"/>
      <c r="Z42" s="107" t="s">
        <v>130</v>
      </c>
      <c r="AA42" s="110">
        <v>12</v>
      </c>
      <c r="AB42" s="110">
        <v>111</v>
      </c>
      <c r="AC42" s="110">
        <v>122</v>
      </c>
      <c r="AD42" s="110">
        <v>135</v>
      </c>
      <c r="AE42" s="106">
        <f t="shared" si="7"/>
        <v>380</v>
      </c>
      <c r="AF42" s="23">
        <v>380</v>
      </c>
      <c r="AH42" s="168" t="s">
        <v>37</v>
      </c>
      <c r="AI42" s="162">
        <v>876</v>
      </c>
    </row>
    <row r="43" spans="2:35" x14ac:dyDescent="0.25">
      <c r="B43" s="52" t="s">
        <v>105</v>
      </c>
      <c r="C43" s="42">
        <v>1773</v>
      </c>
      <c r="D43" s="43">
        <v>3750802.61</v>
      </c>
      <c r="E43" s="42">
        <f t="shared" si="4"/>
        <v>506842</v>
      </c>
      <c r="F43" s="56">
        <f t="shared" si="5"/>
        <v>0.34981315676285707</v>
      </c>
      <c r="I43" s="52" t="s">
        <v>51</v>
      </c>
      <c r="J43" s="60">
        <v>562474</v>
      </c>
      <c r="L43" s="107" t="s">
        <v>32</v>
      </c>
      <c r="M43" s="115">
        <v>1016</v>
      </c>
      <c r="N43" s="115">
        <f t="shared" si="1"/>
        <v>1016</v>
      </c>
      <c r="O43" s="115">
        <v>1016</v>
      </c>
      <c r="P43" s="117">
        <f t="shared" si="8"/>
        <v>1016</v>
      </c>
      <c r="Q43" s="117">
        <v>92</v>
      </c>
      <c r="R43" s="118"/>
      <c r="S43" s="118">
        <f t="shared" si="9"/>
        <v>917</v>
      </c>
      <c r="T43" s="118"/>
      <c r="U43" s="118"/>
      <c r="V43" s="118"/>
      <c r="W43" s="118">
        <v>7</v>
      </c>
      <c r="X43" s="125"/>
      <c r="Y43" s="125"/>
      <c r="Z43" s="107" t="s">
        <v>65</v>
      </c>
      <c r="AA43" s="110">
        <v>0</v>
      </c>
      <c r="AB43" s="110">
        <v>15</v>
      </c>
      <c r="AC43" s="110">
        <v>38</v>
      </c>
      <c r="AD43" s="110">
        <v>56</v>
      </c>
      <c r="AE43" s="106">
        <f t="shared" si="7"/>
        <v>109</v>
      </c>
      <c r="AF43" s="23">
        <v>109</v>
      </c>
      <c r="AH43" s="168" t="s">
        <v>38</v>
      </c>
      <c r="AI43" s="162">
        <v>579</v>
      </c>
    </row>
    <row r="44" spans="2:35" x14ac:dyDescent="0.25">
      <c r="B44" s="52" t="s">
        <v>36</v>
      </c>
      <c r="C44" s="42">
        <v>759</v>
      </c>
      <c r="D44" s="43">
        <v>1165865</v>
      </c>
      <c r="E44" s="42">
        <f t="shared" si="4"/>
        <v>586654</v>
      </c>
      <c r="F44" s="56">
        <f t="shared" si="5"/>
        <v>0.12937779338417532</v>
      </c>
      <c r="I44" s="52" t="s">
        <v>50</v>
      </c>
      <c r="J44" s="60">
        <v>1333428</v>
      </c>
      <c r="L44" s="107" t="s">
        <v>29</v>
      </c>
      <c r="M44" s="115">
        <v>635</v>
      </c>
      <c r="N44" s="115">
        <f t="shared" si="1"/>
        <v>635</v>
      </c>
      <c r="O44" s="115">
        <v>635</v>
      </c>
      <c r="P44" s="117">
        <f t="shared" si="8"/>
        <v>635</v>
      </c>
      <c r="Q44" s="117">
        <v>121</v>
      </c>
      <c r="R44" s="118"/>
      <c r="S44" s="118">
        <f t="shared" si="9"/>
        <v>508</v>
      </c>
      <c r="T44" s="118"/>
      <c r="U44" s="118"/>
      <c r="V44" s="118"/>
      <c r="W44" s="118">
        <v>6</v>
      </c>
      <c r="X44" s="125"/>
      <c r="Y44" s="125"/>
      <c r="Z44" s="107" t="s">
        <v>88</v>
      </c>
      <c r="AA44" s="110">
        <v>29</v>
      </c>
      <c r="AB44" s="110">
        <v>698</v>
      </c>
      <c r="AC44" s="110">
        <v>642</v>
      </c>
      <c r="AD44" s="110">
        <v>1064</v>
      </c>
      <c r="AE44" s="106">
        <f t="shared" si="7"/>
        <v>2433</v>
      </c>
      <c r="AF44" s="23">
        <v>2433</v>
      </c>
      <c r="AH44" s="169" t="s">
        <v>6</v>
      </c>
      <c r="AI44" s="164">
        <f>AI30+AI31+AI32+AI33+AI34+AI35+AI36+AI37+AI38+AI39+AI40+AI41+AI42+AI43</f>
        <v>15047</v>
      </c>
    </row>
    <row r="45" spans="2:35" x14ac:dyDescent="0.25">
      <c r="B45" s="52" t="s">
        <v>37</v>
      </c>
      <c r="C45" s="42">
        <v>860</v>
      </c>
      <c r="D45" s="43">
        <v>912341.6</v>
      </c>
      <c r="E45" s="42">
        <f t="shared" si="4"/>
        <v>221825</v>
      </c>
      <c r="F45" s="56">
        <f t="shared" si="5"/>
        <v>0.38769300123971601</v>
      </c>
      <c r="I45" s="52" t="s">
        <v>56</v>
      </c>
      <c r="J45" s="60">
        <v>33288</v>
      </c>
      <c r="L45" s="107" t="s">
        <v>70</v>
      </c>
      <c r="M45" s="115">
        <v>280</v>
      </c>
      <c r="N45" s="115">
        <f t="shared" si="1"/>
        <v>280</v>
      </c>
      <c r="O45" s="115">
        <v>280</v>
      </c>
      <c r="P45" s="117">
        <f t="shared" si="8"/>
        <v>280</v>
      </c>
      <c r="Q45" s="117">
        <v>9</v>
      </c>
      <c r="R45" s="118"/>
      <c r="S45" s="118">
        <f t="shared" si="9"/>
        <v>264</v>
      </c>
      <c r="T45" s="118"/>
      <c r="U45" s="118">
        <v>7</v>
      </c>
      <c r="V45" s="118"/>
      <c r="W45" s="118"/>
      <c r="X45" s="125"/>
      <c r="Y45" s="125"/>
      <c r="Z45" s="107" t="s">
        <v>72</v>
      </c>
      <c r="AA45" s="110">
        <v>0</v>
      </c>
      <c r="AB45" s="110">
        <v>34</v>
      </c>
      <c r="AC45" s="110">
        <v>128</v>
      </c>
      <c r="AD45" s="110">
        <v>145</v>
      </c>
      <c r="AE45" s="106">
        <f t="shared" si="7"/>
        <v>307</v>
      </c>
      <c r="AF45" s="23">
        <v>307</v>
      </c>
      <c r="AH45" s="170" t="s">
        <v>39</v>
      </c>
      <c r="AI45" s="165"/>
    </row>
    <row r="46" spans="2:35" x14ac:dyDescent="0.25">
      <c r="B46" s="52" t="s">
        <v>38</v>
      </c>
      <c r="C46" s="42">
        <v>570</v>
      </c>
      <c r="D46" s="43">
        <v>752609</v>
      </c>
      <c r="E46" s="42">
        <f t="shared" si="4"/>
        <v>283048</v>
      </c>
      <c r="F46" s="56">
        <f t="shared" si="5"/>
        <v>0.20137927136033465</v>
      </c>
      <c r="I46" s="52" t="s">
        <v>78</v>
      </c>
      <c r="J46" s="59">
        <v>4940218</v>
      </c>
      <c r="L46" s="107" t="s">
        <v>44</v>
      </c>
      <c r="M46" s="115">
        <v>238</v>
      </c>
      <c r="N46" s="115">
        <f t="shared" si="1"/>
        <v>238</v>
      </c>
      <c r="O46" s="115">
        <v>238</v>
      </c>
      <c r="P46" s="117">
        <f t="shared" si="8"/>
        <v>238</v>
      </c>
      <c r="Q46" s="117">
        <v>13</v>
      </c>
      <c r="R46" s="118"/>
      <c r="S46" s="118">
        <f t="shared" si="9"/>
        <v>225</v>
      </c>
      <c r="T46" s="118"/>
      <c r="U46" s="118"/>
      <c r="V46" s="118"/>
      <c r="W46" s="118"/>
      <c r="X46" s="125"/>
      <c r="Y46" s="125"/>
      <c r="Z46" s="107" t="s">
        <v>81</v>
      </c>
      <c r="AA46" s="110">
        <v>0</v>
      </c>
      <c r="AB46" s="110">
        <v>0</v>
      </c>
      <c r="AC46" s="110">
        <v>5</v>
      </c>
      <c r="AD46" s="110">
        <v>25</v>
      </c>
      <c r="AE46" s="106">
        <f t="shared" si="7"/>
        <v>30</v>
      </c>
      <c r="AF46" s="23">
        <v>30</v>
      </c>
      <c r="AH46" s="168" t="s">
        <v>40</v>
      </c>
      <c r="AI46" s="162">
        <v>6</v>
      </c>
    </row>
    <row r="47" spans="2:35" x14ac:dyDescent="0.25">
      <c r="B47" s="54" t="s">
        <v>6</v>
      </c>
      <c r="C47" s="45">
        <v>14407</v>
      </c>
      <c r="D47" s="46">
        <v>26748905.407600001</v>
      </c>
      <c r="E47" s="42"/>
      <c r="I47" s="52" t="s">
        <v>81</v>
      </c>
      <c r="J47" s="60">
        <v>1706989</v>
      </c>
      <c r="L47" s="107" t="s">
        <v>130</v>
      </c>
      <c r="M47" s="115">
        <v>458</v>
      </c>
      <c r="N47" s="115">
        <f t="shared" si="1"/>
        <v>458</v>
      </c>
      <c r="O47" s="115">
        <v>458</v>
      </c>
      <c r="P47" s="117">
        <f t="shared" si="8"/>
        <v>458</v>
      </c>
      <c r="Q47" s="117">
        <v>12</v>
      </c>
      <c r="R47" s="118">
        <v>58</v>
      </c>
      <c r="S47" s="118">
        <f t="shared" si="9"/>
        <v>380</v>
      </c>
      <c r="T47" s="118"/>
      <c r="U47" s="118"/>
      <c r="V47" s="118"/>
      <c r="W47" s="118">
        <v>8</v>
      </c>
      <c r="X47" s="125"/>
      <c r="Y47" s="125"/>
      <c r="Z47" s="107" t="s">
        <v>85</v>
      </c>
      <c r="AA47" s="110">
        <v>0</v>
      </c>
      <c r="AB47" s="110">
        <v>0</v>
      </c>
      <c r="AC47" s="110">
        <v>0</v>
      </c>
      <c r="AD47" s="110">
        <v>2</v>
      </c>
      <c r="AE47" s="106">
        <f t="shared" si="7"/>
        <v>2</v>
      </c>
      <c r="AF47" s="23">
        <v>2</v>
      </c>
      <c r="AH47" s="168" t="s">
        <v>41</v>
      </c>
      <c r="AI47" s="162">
        <v>789</v>
      </c>
    </row>
    <row r="48" spans="2:35" x14ac:dyDescent="0.25">
      <c r="B48" s="51" t="s">
        <v>39</v>
      </c>
      <c r="C48" s="47"/>
      <c r="D48" s="48"/>
      <c r="E48" s="42">
        <f t="shared" si="4"/>
        <v>2102065</v>
      </c>
      <c r="I48" s="51" t="s">
        <v>85</v>
      </c>
      <c r="J48" s="60">
        <v>226764</v>
      </c>
      <c r="L48" s="107" t="s">
        <v>65</v>
      </c>
      <c r="M48" s="115">
        <v>115</v>
      </c>
      <c r="N48" s="115">
        <f t="shared" si="1"/>
        <v>115</v>
      </c>
      <c r="O48" s="115">
        <v>115</v>
      </c>
      <c r="P48" s="117">
        <f t="shared" si="8"/>
        <v>115</v>
      </c>
      <c r="Q48" s="117">
        <v>6</v>
      </c>
      <c r="R48" s="118"/>
      <c r="S48" s="118">
        <f t="shared" si="9"/>
        <v>109</v>
      </c>
      <c r="T48" s="118"/>
      <c r="U48" s="118"/>
      <c r="V48" s="118"/>
      <c r="W48" s="118"/>
      <c r="X48" s="125"/>
      <c r="Y48" s="125"/>
      <c r="Z48" s="107" t="s">
        <v>54</v>
      </c>
      <c r="AA48" s="110">
        <v>0</v>
      </c>
      <c r="AB48" s="110">
        <v>5</v>
      </c>
      <c r="AC48" s="110">
        <v>16</v>
      </c>
      <c r="AD48" s="110">
        <v>24</v>
      </c>
      <c r="AE48" s="106">
        <f t="shared" si="7"/>
        <v>45</v>
      </c>
      <c r="AF48" s="23">
        <v>45</v>
      </c>
      <c r="AH48" s="168" t="s">
        <v>42</v>
      </c>
      <c r="AI48" s="162">
        <v>1419</v>
      </c>
    </row>
    <row r="49" spans="2:35" x14ac:dyDescent="0.25">
      <c r="B49" s="52" t="s">
        <v>40</v>
      </c>
      <c r="C49" s="70">
        <v>4</v>
      </c>
      <c r="D49" s="71">
        <v>11027.64</v>
      </c>
      <c r="E49" s="70">
        <f t="shared" si="4"/>
        <v>0</v>
      </c>
      <c r="I49" s="52" t="s">
        <v>80</v>
      </c>
      <c r="J49" s="60">
        <v>416683</v>
      </c>
      <c r="L49" s="107" t="s">
        <v>88</v>
      </c>
      <c r="M49" s="115">
        <v>2731</v>
      </c>
      <c r="N49" s="115">
        <f t="shared" si="1"/>
        <v>2731</v>
      </c>
      <c r="O49" s="115">
        <v>2731</v>
      </c>
      <c r="P49" s="117">
        <f t="shared" si="8"/>
        <v>2731</v>
      </c>
      <c r="Q49" s="117">
        <v>298</v>
      </c>
      <c r="R49" s="118"/>
      <c r="S49" s="118">
        <f t="shared" si="9"/>
        <v>2433</v>
      </c>
      <c r="T49" s="118"/>
      <c r="U49" s="118"/>
      <c r="V49" s="118"/>
      <c r="W49" s="118"/>
      <c r="X49" s="125"/>
      <c r="Y49" s="125"/>
      <c r="Z49" s="107" t="s">
        <v>89</v>
      </c>
      <c r="AA49" s="110">
        <v>0</v>
      </c>
      <c r="AB49" s="110">
        <v>23</v>
      </c>
      <c r="AC49" s="110">
        <v>33</v>
      </c>
      <c r="AD49" s="110">
        <v>72</v>
      </c>
      <c r="AE49" s="106">
        <f t="shared" si="7"/>
        <v>128</v>
      </c>
      <c r="AF49" s="23">
        <v>128</v>
      </c>
      <c r="AH49" s="168" t="s">
        <v>89</v>
      </c>
      <c r="AI49" s="162">
        <v>140</v>
      </c>
    </row>
    <row r="50" spans="2:35" x14ac:dyDescent="0.25">
      <c r="B50" s="52" t="s">
        <v>41</v>
      </c>
      <c r="C50" s="42">
        <v>778</v>
      </c>
      <c r="D50" s="43">
        <v>1545954.122</v>
      </c>
      <c r="E50" s="42">
        <f t="shared" si="4"/>
        <v>226449</v>
      </c>
      <c r="F50" s="56">
        <f t="shared" si="5"/>
        <v>0.3435652177753048</v>
      </c>
      <c r="I50" s="52" t="s">
        <v>84</v>
      </c>
      <c r="J50" s="60">
        <v>265854</v>
      </c>
      <c r="L50" s="107" t="s">
        <v>72</v>
      </c>
      <c r="M50" s="115">
        <v>315</v>
      </c>
      <c r="N50" s="115">
        <f t="shared" si="1"/>
        <v>315</v>
      </c>
      <c r="O50" s="115">
        <v>315</v>
      </c>
      <c r="P50" s="117">
        <f t="shared" si="8"/>
        <v>315</v>
      </c>
      <c r="Q50" s="117">
        <v>6</v>
      </c>
      <c r="R50" s="118"/>
      <c r="S50" s="118">
        <f t="shared" si="9"/>
        <v>307</v>
      </c>
      <c r="T50" s="118"/>
      <c r="U50" s="118">
        <v>2</v>
      </c>
      <c r="V50" s="118"/>
      <c r="W50" s="118"/>
      <c r="X50" s="125"/>
      <c r="Y50" s="125"/>
      <c r="Z50" s="107" t="s">
        <v>45</v>
      </c>
      <c r="AA50" s="110">
        <v>1</v>
      </c>
      <c r="AB50" s="110">
        <v>16</v>
      </c>
      <c r="AC50" s="110">
        <v>22</v>
      </c>
      <c r="AD50" s="110">
        <v>43</v>
      </c>
      <c r="AE50" s="106">
        <f t="shared" si="7"/>
        <v>82</v>
      </c>
      <c r="AF50" s="23">
        <v>82</v>
      </c>
      <c r="AH50" s="168" t="s">
        <v>43</v>
      </c>
      <c r="AI50" s="162">
        <v>163</v>
      </c>
    </row>
    <row r="51" spans="2:35" x14ac:dyDescent="0.25">
      <c r="B51" s="52" t="s">
        <v>42</v>
      </c>
      <c r="C51" s="42">
        <v>1388</v>
      </c>
      <c r="D51" s="43">
        <v>4321579.5239000004</v>
      </c>
      <c r="E51" s="42">
        <f t="shared" si="4"/>
        <v>617526</v>
      </c>
      <c r="F51" s="56">
        <f t="shared" si="5"/>
        <v>0.22476786402515847</v>
      </c>
      <c r="I51" s="53" t="s">
        <v>82</v>
      </c>
      <c r="J51" s="60">
        <v>248014</v>
      </c>
      <c r="L51" s="107" t="s">
        <v>81</v>
      </c>
      <c r="M51" s="115">
        <v>39</v>
      </c>
      <c r="N51" s="115">
        <f t="shared" si="1"/>
        <v>39</v>
      </c>
      <c r="O51" s="115">
        <v>39</v>
      </c>
      <c r="P51" s="117">
        <f t="shared" si="8"/>
        <v>39</v>
      </c>
      <c r="Q51" s="117">
        <v>9</v>
      </c>
      <c r="R51" s="118"/>
      <c r="S51" s="118">
        <f t="shared" si="9"/>
        <v>30</v>
      </c>
      <c r="T51" s="118"/>
      <c r="U51" s="118"/>
      <c r="V51" s="118"/>
      <c r="W51" s="118"/>
      <c r="X51" s="125"/>
      <c r="Y51" s="125"/>
      <c r="Z51" s="107" t="s">
        <v>37</v>
      </c>
      <c r="AA51" s="110">
        <v>6</v>
      </c>
      <c r="AB51" s="110">
        <v>437</v>
      </c>
      <c r="AC51" s="110">
        <v>153</v>
      </c>
      <c r="AD51" s="110">
        <v>255</v>
      </c>
      <c r="AE51" s="106">
        <f t="shared" si="7"/>
        <v>851</v>
      </c>
      <c r="AF51" s="23">
        <v>851</v>
      </c>
      <c r="AH51" s="168" t="s">
        <v>44</v>
      </c>
      <c r="AI51" s="162">
        <v>238</v>
      </c>
    </row>
    <row r="52" spans="2:35" x14ac:dyDescent="0.25">
      <c r="B52" s="52" t="s">
        <v>89</v>
      </c>
      <c r="C52" s="42">
        <v>134</v>
      </c>
      <c r="D52" s="43">
        <v>233389.10399999999</v>
      </c>
      <c r="E52" s="42">
        <f t="shared" si="4"/>
        <v>115697</v>
      </c>
      <c r="F52" s="56">
        <f t="shared" si="5"/>
        <v>0.11581977060770807</v>
      </c>
      <c r="I52" s="55" t="s">
        <v>83</v>
      </c>
      <c r="J52" s="60">
        <v>931611</v>
      </c>
      <c r="L52" s="107" t="s">
        <v>85</v>
      </c>
      <c r="M52" s="115">
        <v>2</v>
      </c>
      <c r="N52" s="115">
        <f t="shared" si="1"/>
        <v>2</v>
      </c>
      <c r="O52" s="115">
        <v>2</v>
      </c>
      <c r="P52" s="117">
        <f t="shared" si="8"/>
        <v>2</v>
      </c>
      <c r="Q52" s="117">
        <v>0</v>
      </c>
      <c r="R52" s="118"/>
      <c r="S52" s="118">
        <f t="shared" si="9"/>
        <v>2</v>
      </c>
      <c r="T52" s="118"/>
      <c r="U52" s="118"/>
      <c r="V52" s="118"/>
      <c r="W52" s="118"/>
      <c r="X52" s="125"/>
      <c r="Y52" s="125"/>
      <c r="Z52" s="107" t="s">
        <v>38</v>
      </c>
      <c r="AA52" s="110">
        <v>11</v>
      </c>
      <c r="AB52" s="110">
        <v>142</v>
      </c>
      <c r="AC52" s="110">
        <v>203</v>
      </c>
      <c r="AD52" s="110">
        <v>205</v>
      </c>
      <c r="AE52" s="106">
        <f t="shared" si="7"/>
        <v>561</v>
      </c>
      <c r="AF52" s="23">
        <v>561</v>
      </c>
      <c r="AH52" s="168" t="s">
        <v>45</v>
      </c>
      <c r="AI52" s="162">
        <v>89</v>
      </c>
    </row>
    <row r="53" spans="2:35" x14ac:dyDescent="0.25">
      <c r="B53" s="52" t="s">
        <v>43</v>
      </c>
      <c r="C53" s="42">
        <v>158</v>
      </c>
      <c r="D53" s="43">
        <v>268437</v>
      </c>
      <c r="E53" s="42">
        <f t="shared" si="4"/>
        <v>229288</v>
      </c>
      <c r="F53" s="56">
        <f t="shared" si="5"/>
        <v>6.8908970377865392E-2</v>
      </c>
      <c r="I53" s="52" t="s">
        <v>79</v>
      </c>
      <c r="J53" s="60">
        <v>1144303</v>
      </c>
      <c r="L53" s="107" t="s">
        <v>54</v>
      </c>
      <c r="M53" s="115">
        <v>45</v>
      </c>
      <c r="N53" s="115">
        <f t="shared" si="1"/>
        <v>45</v>
      </c>
      <c r="O53" s="115">
        <v>45</v>
      </c>
      <c r="P53" s="117">
        <f t="shared" si="8"/>
        <v>45</v>
      </c>
      <c r="Q53" s="117">
        <v>0</v>
      </c>
      <c r="R53" s="118"/>
      <c r="S53" s="118">
        <f t="shared" si="9"/>
        <v>45</v>
      </c>
      <c r="T53" s="118"/>
      <c r="U53" s="118"/>
      <c r="V53" s="118"/>
      <c r="W53" s="118"/>
      <c r="X53" s="125"/>
      <c r="Y53" s="125"/>
      <c r="Z53" s="107" t="s">
        <v>71</v>
      </c>
      <c r="AA53" s="110"/>
      <c r="AB53" s="110">
        <v>31</v>
      </c>
      <c r="AC53" s="110">
        <v>79</v>
      </c>
      <c r="AD53" s="110">
        <v>89</v>
      </c>
      <c r="AE53" s="106">
        <f t="shared" si="7"/>
        <v>199</v>
      </c>
      <c r="AF53" s="23">
        <v>199</v>
      </c>
      <c r="AH53" s="168" t="s">
        <v>46</v>
      </c>
      <c r="AI53" s="162">
        <v>241</v>
      </c>
    </row>
    <row r="54" spans="2:35" x14ac:dyDescent="0.25">
      <c r="B54" s="52" t="s">
        <v>44</v>
      </c>
      <c r="C54" s="42">
        <v>232</v>
      </c>
      <c r="D54" s="43">
        <v>400446.41800000001</v>
      </c>
      <c r="E54" s="42">
        <f t="shared" si="4"/>
        <v>181364</v>
      </c>
      <c r="F54" s="56">
        <f t="shared" si="5"/>
        <v>0.12791954301846012</v>
      </c>
      <c r="I54" s="52" t="s">
        <v>26</v>
      </c>
      <c r="J54" s="59">
        <v>8101598</v>
      </c>
      <c r="L54" s="107" t="s">
        <v>89</v>
      </c>
      <c r="M54" s="115">
        <v>140</v>
      </c>
      <c r="N54" s="115">
        <f t="shared" si="1"/>
        <v>140</v>
      </c>
      <c r="O54" s="115">
        <v>140</v>
      </c>
      <c r="P54" s="117">
        <f t="shared" si="8"/>
        <v>140</v>
      </c>
      <c r="Q54" s="117">
        <v>12</v>
      </c>
      <c r="R54" s="118"/>
      <c r="S54" s="118">
        <f t="shared" si="9"/>
        <v>128</v>
      </c>
      <c r="T54" s="118"/>
      <c r="U54" s="118"/>
      <c r="V54" s="118"/>
      <c r="W54" s="118"/>
      <c r="X54" s="125"/>
      <c r="Y54" s="125"/>
      <c r="Z54" s="107" t="s">
        <v>128</v>
      </c>
      <c r="AA54" s="110"/>
      <c r="AB54" s="110">
        <v>7</v>
      </c>
      <c r="AC54" s="110">
        <v>31</v>
      </c>
      <c r="AD54" s="110">
        <v>41</v>
      </c>
      <c r="AE54" s="106">
        <f t="shared" si="7"/>
        <v>79</v>
      </c>
      <c r="AF54" s="23">
        <v>79</v>
      </c>
      <c r="AH54" s="168" t="s">
        <v>90</v>
      </c>
      <c r="AI54" s="162">
        <v>176</v>
      </c>
    </row>
    <row r="55" spans="2:35" x14ac:dyDescent="0.25">
      <c r="B55" s="52" t="s">
        <v>45</v>
      </c>
      <c r="C55" s="42">
        <v>86</v>
      </c>
      <c r="D55" s="43">
        <v>157803</v>
      </c>
      <c r="E55" s="42">
        <f t="shared" si="4"/>
        <v>177712</v>
      </c>
      <c r="F55" s="56">
        <f t="shared" si="5"/>
        <v>4.8392905374988748E-2</v>
      </c>
      <c r="I55" s="52" t="s">
        <v>88</v>
      </c>
      <c r="J55" s="60">
        <v>1510023</v>
      </c>
      <c r="L55" s="107" t="s">
        <v>45</v>
      </c>
      <c r="M55" s="115">
        <v>89</v>
      </c>
      <c r="N55" s="115">
        <f t="shared" si="1"/>
        <v>89</v>
      </c>
      <c r="O55" s="115">
        <v>89</v>
      </c>
      <c r="P55" s="117">
        <f t="shared" si="8"/>
        <v>89</v>
      </c>
      <c r="Q55" s="117">
        <v>7</v>
      </c>
      <c r="R55" s="118"/>
      <c r="S55" s="118">
        <f t="shared" si="9"/>
        <v>82</v>
      </c>
      <c r="T55" s="118"/>
      <c r="U55" s="118"/>
      <c r="V55" s="118"/>
      <c r="W55" s="118"/>
      <c r="X55" s="125"/>
      <c r="Y55" s="125"/>
      <c r="Z55" s="107" t="s">
        <v>134</v>
      </c>
      <c r="AA55" s="110">
        <v>58</v>
      </c>
      <c r="AB55" s="110">
        <v>460</v>
      </c>
      <c r="AC55" s="110">
        <v>505</v>
      </c>
      <c r="AD55" s="110">
        <v>637</v>
      </c>
      <c r="AE55" s="106">
        <f t="shared" si="7"/>
        <v>1660</v>
      </c>
      <c r="AF55" s="23">
        <v>1660</v>
      </c>
      <c r="AH55" s="168" t="s">
        <v>47</v>
      </c>
      <c r="AI55" s="162">
        <v>2</v>
      </c>
    </row>
    <row r="56" spans="2:35" x14ac:dyDescent="0.25">
      <c r="B56" s="52" t="s">
        <v>46</v>
      </c>
      <c r="C56" s="42">
        <v>236</v>
      </c>
      <c r="D56" s="43">
        <v>400011</v>
      </c>
      <c r="E56" s="42">
        <f t="shared" si="4"/>
        <v>168928</v>
      </c>
      <c r="F56" s="56">
        <f t="shared" si="5"/>
        <v>0.13970448948664521</v>
      </c>
      <c r="I56" s="52" t="s">
        <v>37</v>
      </c>
      <c r="J56" s="60">
        <v>221825</v>
      </c>
      <c r="L56" s="107" t="s">
        <v>55</v>
      </c>
      <c r="M56" s="115">
        <v>72</v>
      </c>
      <c r="N56" s="115">
        <f t="shared" si="1"/>
        <v>72</v>
      </c>
      <c r="O56" s="115">
        <v>72</v>
      </c>
      <c r="P56" s="117">
        <f t="shared" si="8"/>
        <v>72</v>
      </c>
      <c r="Q56" s="117">
        <v>0</v>
      </c>
      <c r="R56" s="118"/>
      <c r="S56" s="118"/>
      <c r="T56" s="118"/>
      <c r="U56" s="118"/>
      <c r="V56" s="118">
        <v>72</v>
      </c>
      <c r="W56" s="118"/>
      <c r="X56" s="125"/>
      <c r="Y56" s="125"/>
      <c r="Z56" s="107" t="s">
        <v>67</v>
      </c>
      <c r="AA56" s="110"/>
      <c r="AB56" s="110">
        <v>12</v>
      </c>
      <c r="AC56" s="110">
        <v>27</v>
      </c>
      <c r="AD56" s="110">
        <v>69</v>
      </c>
      <c r="AE56" s="106">
        <f t="shared" si="7"/>
        <v>108</v>
      </c>
      <c r="AF56" s="23">
        <v>108</v>
      </c>
      <c r="AH56" s="169" t="s">
        <v>6</v>
      </c>
      <c r="AI56" s="164">
        <f>AI46+AI47+AI48+AI49+AI50+AI51+AI52+AI53+AI54+AI55</f>
        <v>3263</v>
      </c>
    </row>
    <row r="57" spans="2:35" x14ac:dyDescent="0.25">
      <c r="B57" s="52" t="s">
        <v>90</v>
      </c>
      <c r="C57" s="42">
        <v>167</v>
      </c>
      <c r="D57" s="43">
        <v>253884.47399999999</v>
      </c>
      <c r="E57" s="42">
        <f t="shared" si="4"/>
        <v>315765</v>
      </c>
      <c r="F57" s="56">
        <f t="shared" si="5"/>
        <v>5.28874321093218E-2</v>
      </c>
      <c r="I57" s="55" t="s">
        <v>38</v>
      </c>
      <c r="J57" s="60">
        <v>283048</v>
      </c>
      <c r="L57" s="107" t="s">
        <v>37</v>
      </c>
      <c r="M57" s="115">
        <v>876</v>
      </c>
      <c r="N57" s="115">
        <f t="shared" si="1"/>
        <v>876</v>
      </c>
      <c r="O57" s="115">
        <v>876</v>
      </c>
      <c r="P57" s="117">
        <f t="shared" si="8"/>
        <v>876</v>
      </c>
      <c r="Q57" s="117">
        <v>25</v>
      </c>
      <c r="R57" s="118"/>
      <c r="S57" s="118">
        <f t="shared" ref="S57:S81" si="10">VLOOKUP(L57,$Z$2:$AF$80,6,0)</f>
        <v>851</v>
      </c>
      <c r="T57" s="118"/>
      <c r="U57" s="118"/>
      <c r="V57" s="118"/>
      <c r="W57" s="118"/>
      <c r="X57" s="125"/>
      <c r="Y57" s="125"/>
      <c r="Z57" s="107" t="s">
        <v>66</v>
      </c>
      <c r="AA57" s="110">
        <v>1</v>
      </c>
      <c r="AB57" s="110">
        <v>59</v>
      </c>
      <c r="AC57" s="110">
        <v>140</v>
      </c>
      <c r="AD57" s="110">
        <v>150</v>
      </c>
      <c r="AE57" s="106">
        <f t="shared" si="7"/>
        <v>350</v>
      </c>
      <c r="AF57" s="23">
        <v>350</v>
      </c>
      <c r="AH57" s="170" t="s">
        <v>48</v>
      </c>
      <c r="AI57" s="165"/>
    </row>
    <row r="58" spans="2:35" x14ac:dyDescent="0.25">
      <c r="B58" s="52" t="s">
        <v>47</v>
      </c>
      <c r="C58" s="42">
        <v>1</v>
      </c>
      <c r="D58" s="43">
        <v>2358</v>
      </c>
      <c r="E58" s="42">
        <f t="shared" si="4"/>
        <v>57842</v>
      </c>
      <c r="F58" s="56">
        <f t="shared" si="5"/>
        <v>1.7288475502230212E-3</v>
      </c>
      <c r="I58" s="52" t="s">
        <v>28</v>
      </c>
      <c r="J58" s="60">
        <v>900209</v>
      </c>
      <c r="L58" s="107" t="s">
        <v>38</v>
      </c>
      <c r="M58" s="115">
        <v>579</v>
      </c>
      <c r="N58" s="115">
        <f t="shared" si="1"/>
        <v>579</v>
      </c>
      <c r="O58" s="115">
        <v>579</v>
      </c>
      <c r="P58" s="117">
        <f t="shared" si="8"/>
        <v>579</v>
      </c>
      <c r="Q58" s="117">
        <v>18</v>
      </c>
      <c r="R58" s="118"/>
      <c r="S58" s="118">
        <f t="shared" si="10"/>
        <v>561</v>
      </c>
      <c r="T58" s="118"/>
      <c r="U58" s="118"/>
      <c r="V58" s="118"/>
      <c r="W58" s="118"/>
      <c r="X58" s="125"/>
      <c r="Y58" s="125"/>
      <c r="Z58" s="107" t="s">
        <v>50</v>
      </c>
      <c r="AA58" s="110">
        <v>2</v>
      </c>
      <c r="AB58" s="110">
        <v>76</v>
      </c>
      <c r="AC58" s="110">
        <v>229</v>
      </c>
      <c r="AD58" s="110">
        <v>308</v>
      </c>
      <c r="AE58" s="106">
        <f t="shared" si="7"/>
        <v>615</v>
      </c>
      <c r="AF58" s="23">
        <v>615</v>
      </c>
      <c r="AH58" s="168" t="s">
        <v>49</v>
      </c>
      <c r="AI58" s="162">
        <v>779</v>
      </c>
    </row>
    <row r="59" spans="2:35" x14ac:dyDescent="0.25">
      <c r="B59" s="54" t="s">
        <v>6</v>
      </c>
      <c r="C59" s="45">
        <v>3184</v>
      </c>
      <c r="D59" s="46">
        <v>7594890.2819000008</v>
      </c>
      <c r="E59" s="42"/>
      <c r="I59" s="52" t="s">
        <v>105</v>
      </c>
      <c r="J59" s="60">
        <v>506842</v>
      </c>
      <c r="L59" s="107" t="s">
        <v>71</v>
      </c>
      <c r="M59" s="115">
        <v>203</v>
      </c>
      <c r="N59" s="115">
        <f t="shared" si="1"/>
        <v>203</v>
      </c>
      <c r="O59" s="115">
        <v>203</v>
      </c>
      <c r="P59" s="117">
        <f t="shared" si="8"/>
        <v>203</v>
      </c>
      <c r="Q59" s="117">
        <v>4</v>
      </c>
      <c r="R59" s="118"/>
      <c r="S59" s="118">
        <f t="shared" si="10"/>
        <v>199</v>
      </c>
      <c r="T59" s="118"/>
      <c r="U59" s="118"/>
      <c r="V59" s="118"/>
      <c r="W59" s="118"/>
      <c r="X59" s="125"/>
      <c r="Y59" s="125"/>
      <c r="Z59" s="107" t="s">
        <v>13</v>
      </c>
      <c r="AA59" s="110">
        <v>0</v>
      </c>
      <c r="AB59" s="110">
        <v>120</v>
      </c>
      <c r="AC59" s="110">
        <v>188</v>
      </c>
      <c r="AD59" s="110">
        <v>445</v>
      </c>
      <c r="AE59" s="106">
        <f t="shared" si="7"/>
        <v>753</v>
      </c>
      <c r="AF59" s="23">
        <v>753</v>
      </c>
      <c r="AH59" s="168" t="s">
        <v>50</v>
      </c>
      <c r="AI59" s="162">
        <v>1124</v>
      </c>
    </row>
    <row r="60" spans="2:35" x14ac:dyDescent="0.25">
      <c r="B60" s="51" t="s">
        <v>48</v>
      </c>
      <c r="C60" s="47"/>
      <c r="D60" s="48"/>
      <c r="E60" s="42">
        <f t="shared" si="4"/>
        <v>6121088</v>
      </c>
      <c r="I60" s="52" t="s">
        <v>35</v>
      </c>
      <c r="J60" s="60">
        <v>442555</v>
      </c>
      <c r="L60" s="107" t="s">
        <v>128</v>
      </c>
      <c r="M60" s="115">
        <v>90</v>
      </c>
      <c r="N60" s="115">
        <f t="shared" si="1"/>
        <v>90</v>
      </c>
      <c r="O60" s="115">
        <v>90</v>
      </c>
      <c r="P60" s="117">
        <f t="shared" si="8"/>
        <v>90</v>
      </c>
      <c r="Q60" s="117">
        <v>11</v>
      </c>
      <c r="R60" s="118"/>
      <c r="S60" s="118">
        <f t="shared" si="10"/>
        <v>79</v>
      </c>
      <c r="T60" s="118"/>
      <c r="U60" s="118"/>
      <c r="V60" s="118"/>
      <c r="W60" s="118"/>
      <c r="X60" s="125"/>
      <c r="Y60" s="125"/>
      <c r="Z60" s="107" t="s">
        <v>27</v>
      </c>
      <c r="AA60" s="110">
        <v>0</v>
      </c>
      <c r="AB60" s="110">
        <v>86</v>
      </c>
      <c r="AC60" s="110">
        <v>196</v>
      </c>
      <c r="AD60" s="110">
        <v>332</v>
      </c>
      <c r="AE60" s="106">
        <f t="shared" si="7"/>
        <v>614</v>
      </c>
      <c r="AF60" s="23">
        <v>614</v>
      </c>
      <c r="AH60" s="168" t="s">
        <v>51</v>
      </c>
      <c r="AI60" s="162">
        <v>715</v>
      </c>
    </row>
    <row r="61" spans="2:35" x14ac:dyDescent="0.25">
      <c r="B61" s="52" t="s">
        <v>49</v>
      </c>
      <c r="C61" s="42">
        <v>707</v>
      </c>
      <c r="D61" s="43">
        <v>1371448.8149999999</v>
      </c>
      <c r="E61" s="42">
        <f t="shared" si="4"/>
        <v>2530343</v>
      </c>
      <c r="F61" s="56">
        <f t="shared" si="5"/>
        <v>2.7940875999815044E-2</v>
      </c>
      <c r="I61" s="52" t="s">
        <v>29</v>
      </c>
      <c r="J61" s="60">
        <v>624175</v>
      </c>
      <c r="L61" s="107" t="s">
        <v>134</v>
      </c>
      <c r="M61" s="115">
        <v>1724</v>
      </c>
      <c r="N61" s="115">
        <f t="shared" si="1"/>
        <v>1724</v>
      </c>
      <c r="O61" s="115">
        <v>1724</v>
      </c>
      <c r="P61" s="117">
        <f t="shared" si="8"/>
        <v>1724</v>
      </c>
      <c r="Q61" s="117">
        <v>50</v>
      </c>
      <c r="R61" s="118"/>
      <c r="S61" s="118">
        <f t="shared" si="10"/>
        <v>1660</v>
      </c>
      <c r="T61" s="118"/>
      <c r="U61" s="118"/>
      <c r="V61" s="118">
        <v>12</v>
      </c>
      <c r="W61" s="118">
        <v>2</v>
      </c>
      <c r="X61" s="125"/>
      <c r="Y61" s="125"/>
      <c r="Z61" s="107" t="s">
        <v>36</v>
      </c>
      <c r="AA61" s="110">
        <v>1</v>
      </c>
      <c r="AB61" s="110">
        <v>97</v>
      </c>
      <c r="AC61" s="110">
        <v>283</v>
      </c>
      <c r="AD61" s="110">
        <v>375</v>
      </c>
      <c r="AE61" s="106">
        <f t="shared" si="7"/>
        <v>756</v>
      </c>
      <c r="AF61" s="23">
        <v>756</v>
      </c>
      <c r="AH61" s="107" t="s">
        <v>130</v>
      </c>
      <c r="AI61" s="162">
        <v>458</v>
      </c>
    </row>
    <row r="62" spans="2:35" x14ac:dyDescent="0.25">
      <c r="B62" s="52" t="s">
        <v>50</v>
      </c>
      <c r="C62" s="42">
        <v>1102</v>
      </c>
      <c r="D62" s="43">
        <v>2087395.5</v>
      </c>
      <c r="E62" s="42">
        <f t="shared" si="4"/>
        <v>1333428</v>
      </c>
      <c r="F62" s="56">
        <f t="shared" si="5"/>
        <v>8.2644132266609077E-2</v>
      </c>
      <c r="I62" s="52" t="s">
        <v>33</v>
      </c>
      <c r="J62" s="60">
        <v>276867</v>
      </c>
      <c r="L62" s="107" t="s">
        <v>67</v>
      </c>
      <c r="M62" s="115">
        <v>108</v>
      </c>
      <c r="N62" s="115">
        <f t="shared" si="1"/>
        <v>108</v>
      </c>
      <c r="O62" s="115">
        <v>108</v>
      </c>
      <c r="P62" s="117">
        <f t="shared" si="8"/>
        <v>108</v>
      </c>
      <c r="Q62" s="117">
        <v>0</v>
      </c>
      <c r="R62" s="118"/>
      <c r="S62" s="118">
        <f t="shared" si="10"/>
        <v>108</v>
      </c>
      <c r="T62" s="118"/>
      <c r="U62" s="118"/>
      <c r="V62" s="118"/>
      <c r="W62" s="118"/>
      <c r="X62" s="125"/>
      <c r="Y62" s="125"/>
      <c r="Z62" s="107" t="s">
        <v>75</v>
      </c>
      <c r="AA62" s="110">
        <v>0</v>
      </c>
      <c r="AB62" s="110">
        <v>11</v>
      </c>
      <c r="AC62" s="110">
        <v>29</v>
      </c>
      <c r="AD62" s="110">
        <v>38</v>
      </c>
      <c r="AE62" s="106">
        <f t="shared" si="7"/>
        <v>78</v>
      </c>
      <c r="AF62" s="23">
        <v>78</v>
      </c>
      <c r="AH62" s="168" t="s">
        <v>53</v>
      </c>
      <c r="AI62" s="162">
        <v>249</v>
      </c>
    </row>
    <row r="63" spans="2:35" x14ac:dyDescent="0.25">
      <c r="B63" s="52" t="s">
        <v>51</v>
      </c>
      <c r="C63" s="42">
        <v>686</v>
      </c>
      <c r="D63" s="43">
        <v>1075688</v>
      </c>
      <c r="E63" s="42">
        <f t="shared" si="4"/>
        <v>562474</v>
      </c>
      <c r="F63" s="56">
        <f t="shared" si="5"/>
        <v>0.12196119287291503</v>
      </c>
      <c r="I63" s="52" t="s">
        <v>30</v>
      </c>
      <c r="J63" s="60">
        <v>646120</v>
      </c>
      <c r="L63" s="107" t="s">
        <v>66</v>
      </c>
      <c r="M63" s="115">
        <v>361</v>
      </c>
      <c r="N63" s="115">
        <f t="shared" si="1"/>
        <v>361</v>
      </c>
      <c r="O63" s="115">
        <v>361</v>
      </c>
      <c r="P63" s="117">
        <f t="shared" si="8"/>
        <v>361</v>
      </c>
      <c r="Q63" s="117">
        <v>6</v>
      </c>
      <c r="R63" s="118"/>
      <c r="S63" s="118">
        <f t="shared" si="10"/>
        <v>350</v>
      </c>
      <c r="T63" s="118"/>
      <c r="U63" s="118">
        <v>5</v>
      </c>
      <c r="V63" s="118"/>
      <c r="W63" s="118"/>
      <c r="X63" s="125"/>
      <c r="Y63" s="125"/>
      <c r="Z63" s="107" t="s">
        <v>3</v>
      </c>
      <c r="AA63" s="110">
        <v>23</v>
      </c>
      <c r="AB63" s="110">
        <v>143</v>
      </c>
      <c r="AC63" s="110">
        <v>296</v>
      </c>
      <c r="AD63" s="110">
        <v>289</v>
      </c>
      <c r="AE63" s="106">
        <f t="shared" si="7"/>
        <v>751</v>
      </c>
      <c r="AF63" s="23">
        <v>751</v>
      </c>
      <c r="AH63" s="168" t="s">
        <v>54</v>
      </c>
      <c r="AI63" s="162">
        <v>45</v>
      </c>
    </row>
    <row r="64" spans="2:35" x14ac:dyDescent="0.25">
      <c r="B64" s="52" t="s">
        <v>52</v>
      </c>
      <c r="C64" s="42">
        <v>440</v>
      </c>
      <c r="D64" s="43">
        <v>855876</v>
      </c>
      <c r="E64" s="42">
        <f t="shared" si="4"/>
        <v>244595</v>
      </c>
      <c r="F64" s="56">
        <f t="shared" si="5"/>
        <v>0.17988920460352828</v>
      </c>
      <c r="I64" s="52" t="s">
        <v>31</v>
      </c>
      <c r="J64" s="60">
        <v>765861</v>
      </c>
      <c r="L64" s="107" t="s">
        <v>50</v>
      </c>
      <c r="M64" s="115">
        <v>1124</v>
      </c>
      <c r="N64" s="115">
        <f t="shared" si="1"/>
        <v>1124</v>
      </c>
      <c r="O64" s="115">
        <v>1124</v>
      </c>
      <c r="P64" s="117">
        <f t="shared" si="8"/>
        <v>1124</v>
      </c>
      <c r="Q64" s="117">
        <v>43</v>
      </c>
      <c r="R64" s="118">
        <v>466</v>
      </c>
      <c r="S64" s="118">
        <f t="shared" si="10"/>
        <v>615</v>
      </c>
      <c r="T64" s="118"/>
      <c r="U64" s="118"/>
      <c r="V64" s="118"/>
      <c r="W64" s="118"/>
      <c r="X64" s="125"/>
      <c r="Y64" s="125"/>
      <c r="Z64" s="107" t="s">
        <v>25</v>
      </c>
      <c r="AA64" s="110">
        <v>5</v>
      </c>
      <c r="AB64" s="110">
        <v>117</v>
      </c>
      <c r="AC64" s="110">
        <v>150</v>
      </c>
      <c r="AD64" s="110">
        <v>264</v>
      </c>
      <c r="AE64" s="106">
        <f t="shared" si="7"/>
        <v>536</v>
      </c>
      <c r="AF64" s="23">
        <v>536</v>
      </c>
      <c r="AH64" s="168" t="s">
        <v>55</v>
      </c>
      <c r="AI64" s="162">
        <v>72</v>
      </c>
    </row>
    <row r="65" spans="2:35" x14ac:dyDescent="0.25">
      <c r="B65" s="52" t="s">
        <v>53</v>
      </c>
      <c r="C65" s="42">
        <v>216</v>
      </c>
      <c r="D65" s="43">
        <v>397734.06599999999</v>
      </c>
      <c r="E65" s="42">
        <f t="shared" si="4"/>
        <v>334235</v>
      </c>
      <c r="F65" s="56">
        <f t="shared" si="5"/>
        <v>6.4625188864122551E-2</v>
      </c>
      <c r="I65" s="52" t="s">
        <v>32</v>
      </c>
      <c r="J65" s="60">
        <v>402325</v>
      </c>
      <c r="L65" s="107" t="s">
        <v>13</v>
      </c>
      <c r="M65" s="115">
        <v>870</v>
      </c>
      <c r="N65" s="115">
        <f t="shared" si="1"/>
        <v>870</v>
      </c>
      <c r="O65" s="115">
        <v>870</v>
      </c>
      <c r="P65" s="117">
        <f t="shared" si="8"/>
        <v>870</v>
      </c>
      <c r="Q65" s="117">
        <v>117</v>
      </c>
      <c r="R65" s="118"/>
      <c r="S65" s="118">
        <f t="shared" si="10"/>
        <v>753</v>
      </c>
      <c r="T65" s="118"/>
      <c r="U65" s="118"/>
      <c r="V65" s="118"/>
      <c r="W65" s="118"/>
      <c r="X65" s="125"/>
      <c r="Y65" s="125"/>
      <c r="Z65" s="107" t="s">
        <v>79</v>
      </c>
      <c r="AA65" s="110">
        <v>2</v>
      </c>
      <c r="AB65" s="110">
        <v>72</v>
      </c>
      <c r="AC65" s="110">
        <v>186</v>
      </c>
      <c r="AD65" s="110">
        <v>254</v>
      </c>
      <c r="AE65" s="106">
        <f t="shared" si="7"/>
        <v>514</v>
      </c>
      <c r="AF65" s="23">
        <v>514</v>
      </c>
      <c r="AH65" s="168" t="s">
        <v>56</v>
      </c>
      <c r="AI65" s="162">
        <v>0</v>
      </c>
    </row>
    <row r="66" spans="2:35" x14ac:dyDescent="0.25">
      <c r="B66" s="52" t="s">
        <v>54</v>
      </c>
      <c r="C66" s="42">
        <v>45</v>
      </c>
      <c r="D66" s="43">
        <v>53897</v>
      </c>
      <c r="E66" s="42">
        <f t="shared" si="4"/>
        <v>146040</v>
      </c>
      <c r="F66" s="56">
        <f t="shared" si="5"/>
        <v>3.0813475760065732E-2</v>
      </c>
      <c r="I66" s="52" t="s">
        <v>27</v>
      </c>
      <c r="J66" s="60">
        <v>640854</v>
      </c>
      <c r="L66" s="107" t="s">
        <v>27</v>
      </c>
      <c r="M66" s="115">
        <v>677</v>
      </c>
      <c r="N66" s="115">
        <f t="shared" si="1"/>
        <v>677</v>
      </c>
      <c r="O66" s="115">
        <v>677</v>
      </c>
      <c r="P66" s="117">
        <f t="shared" si="8"/>
        <v>677</v>
      </c>
      <c r="Q66" s="117">
        <v>62</v>
      </c>
      <c r="R66" s="118"/>
      <c r="S66" s="118">
        <f t="shared" si="10"/>
        <v>614</v>
      </c>
      <c r="T66" s="118"/>
      <c r="U66" s="118"/>
      <c r="V66" s="118"/>
      <c r="W66" s="118">
        <v>1</v>
      </c>
      <c r="X66" s="125"/>
      <c r="Y66" s="125"/>
      <c r="Z66" s="107" t="s">
        <v>18</v>
      </c>
      <c r="AA66" s="110">
        <v>15</v>
      </c>
      <c r="AB66" s="110">
        <v>88</v>
      </c>
      <c r="AC66" s="110">
        <v>78</v>
      </c>
      <c r="AD66" s="110">
        <v>127</v>
      </c>
      <c r="AE66" s="106">
        <f t="shared" ref="AE66:AE79" si="11">SUM(AA66:AD66)</f>
        <v>308</v>
      </c>
      <c r="AF66" s="23">
        <v>308</v>
      </c>
      <c r="AH66" s="169" t="s">
        <v>6</v>
      </c>
      <c r="AI66" s="164">
        <f>AI58+AI59+AI60+AI61+AI62+AI63+AI64+AI65</f>
        <v>3442</v>
      </c>
    </row>
    <row r="67" spans="2:35" x14ac:dyDescent="0.25">
      <c r="B67" s="52" t="s">
        <v>55</v>
      </c>
      <c r="C67" s="42">
        <v>0</v>
      </c>
      <c r="D67" s="43">
        <v>0</v>
      </c>
      <c r="E67" s="42">
        <f t="shared" si="4"/>
        <v>936685</v>
      </c>
      <c r="I67" s="52" t="s">
        <v>36</v>
      </c>
      <c r="J67" s="60">
        <v>586654</v>
      </c>
      <c r="L67" s="107" t="s">
        <v>36</v>
      </c>
      <c r="M67" s="115">
        <v>767</v>
      </c>
      <c r="N67" s="115">
        <f t="shared" si="1"/>
        <v>767</v>
      </c>
      <c r="O67" s="115">
        <v>767</v>
      </c>
      <c r="P67" s="117">
        <f t="shared" si="8"/>
        <v>767</v>
      </c>
      <c r="Q67" s="117">
        <v>11</v>
      </c>
      <c r="R67" s="118"/>
      <c r="S67" s="118">
        <f t="shared" si="10"/>
        <v>756</v>
      </c>
      <c r="T67" s="118"/>
      <c r="U67" s="118"/>
      <c r="V67" s="118"/>
      <c r="W67" s="118"/>
      <c r="X67" s="125"/>
      <c r="Y67" s="125"/>
      <c r="Z67" s="107" t="s">
        <v>15</v>
      </c>
      <c r="AA67" s="110">
        <v>0</v>
      </c>
      <c r="AB67" s="110">
        <v>52</v>
      </c>
      <c r="AC67" s="110">
        <v>204</v>
      </c>
      <c r="AD67" s="110">
        <v>287</v>
      </c>
      <c r="AE67" s="106">
        <f t="shared" si="11"/>
        <v>543</v>
      </c>
      <c r="AF67" s="23">
        <v>543</v>
      </c>
      <c r="AH67" s="170" t="s">
        <v>57</v>
      </c>
      <c r="AI67" s="165"/>
    </row>
    <row r="68" spans="2:35" x14ac:dyDescent="0.25">
      <c r="B68" s="52" t="s">
        <v>56</v>
      </c>
      <c r="C68" s="42">
        <v>0</v>
      </c>
      <c r="D68" s="43">
        <v>0</v>
      </c>
      <c r="E68" s="42">
        <f t="shared" si="4"/>
        <v>33288</v>
      </c>
      <c r="I68" s="52" t="s">
        <v>34</v>
      </c>
      <c r="J68" s="63">
        <v>294240</v>
      </c>
      <c r="L68" s="107" t="s">
        <v>75</v>
      </c>
      <c r="M68" s="115">
        <v>79</v>
      </c>
      <c r="N68" s="115">
        <f t="shared" ref="N68:N83" si="12">VLOOKUP(L68,$AH$2:$AI$98,2,0)</f>
        <v>79</v>
      </c>
      <c r="O68" s="115">
        <v>79</v>
      </c>
      <c r="P68" s="117">
        <f t="shared" si="8"/>
        <v>79</v>
      </c>
      <c r="Q68" s="117">
        <v>1</v>
      </c>
      <c r="R68" s="118"/>
      <c r="S68" s="118">
        <f t="shared" si="10"/>
        <v>78</v>
      </c>
      <c r="T68" s="118"/>
      <c r="U68" s="118"/>
      <c r="V68" s="118"/>
      <c r="W68" s="118"/>
      <c r="X68" s="125"/>
      <c r="Y68" s="125"/>
      <c r="Z68" s="107" t="s">
        <v>63</v>
      </c>
      <c r="AA68" s="110">
        <v>0</v>
      </c>
      <c r="AB68" s="110">
        <v>81</v>
      </c>
      <c r="AC68" s="110">
        <v>310</v>
      </c>
      <c r="AD68" s="110">
        <v>310</v>
      </c>
      <c r="AE68" s="106">
        <f t="shared" si="11"/>
        <v>701</v>
      </c>
      <c r="AF68" s="23">
        <v>701</v>
      </c>
      <c r="AH68" s="168" t="s">
        <v>58</v>
      </c>
      <c r="AI68" s="162">
        <v>878</v>
      </c>
    </row>
    <row r="69" spans="2:35" x14ac:dyDescent="0.25">
      <c r="B69" s="54" t="s">
        <v>6</v>
      </c>
      <c r="C69" s="45">
        <v>3196</v>
      </c>
      <c r="D69" s="46">
        <v>5842039.3809999991</v>
      </c>
      <c r="E69" s="42"/>
      <c r="I69" s="52" t="s">
        <v>1</v>
      </c>
      <c r="J69" s="58">
        <v>2262699</v>
      </c>
      <c r="L69" s="107" t="s">
        <v>3</v>
      </c>
      <c r="M69" s="115">
        <v>686</v>
      </c>
      <c r="N69" s="115">
        <f t="shared" si="12"/>
        <v>686</v>
      </c>
      <c r="O69" s="115">
        <v>816</v>
      </c>
      <c r="P69" s="117">
        <f t="shared" ref="P69:P86" si="13">SUM(Q69:W69)</f>
        <v>816</v>
      </c>
      <c r="Q69" s="117">
        <v>65</v>
      </c>
      <c r="R69" s="118"/>
      <c r="S69" s="118">
        <f t="shared" si="10"/>
        <v>751</v>
      </c>
      <c r="T69" s="118"/>
      <c r="U69" s="118"/>
      <c r="V69" s="118"/>
      <c r="W69" s="118"/>
      <c r="X69" s="125"/>
      <c r="Y69" s="125"/>
      <c r="Z69" s="107" t="s">
        <v>17</v>
      </c>
      <c r="AA69" s="110">
        <v>0</v>
      </c>
      <c r="AB69" s="110">
        <v>27</v>
      </c>
      <c r="AC69" s="110">
        <v>113</v>
      </c>
      <c r="AD69" s="110">
        <v>216</v>
      </c>
      <c r="AE69" s="106">
        <f t="shared" si="11"/>
        <v>356</v>
      </c>
      <c r="AF69" s="23">
        <v>356</v>
      </c>
      <c r="AH69" s="168" t="s">
        <v>59</v>
      </c>
      <c r="AI69" s="162">
        <v>2597</v>
      </c>
    </row>
    <row r="70" spans="2:35" x14ac:dyDescent="0.25">
      <c r="B70" s="51" t="s">
        <v>57</v>
      </c>
      <c r="C70" s="47"/>
      <c r="D70" s="48"/>
      <c r="E70" s="42">
        <f t="shared" ref="E70:E101" si="14">VLOOKUP(B70,$I$4:$J$99,2,0)</f>
        <v>4388706</v>
      </c>
      <c r="I70" s="51" t="s">
        <v>5</v>
      </c>
      <c r="J70" s="60">
        <v>310692</v>
      </c>
      <c r="L70" s="107" t="s">
        <v>25</v>
      </c>
      <c r="M70" s="115">
        <v>554</v>
      </c>
      <c r="N70" s="115">
        <f t="shared" si="12"/>
        <v>554</v>
      </c>
      <c r="O70" s="115">
        <v>554</v>
      </c>
      <c r="P70" s="117">
        <f t="shared" si="13"/>
        <v>554</v>
      </c>
      <c r="Q70" s="117">
        <v>18</v>
      </c>
      <c r="R70" s="118"/>
      <c r="S70" s="118">
        <f t="shared" si="10"/>
        <v>536</v>
      </c>
      <c r="T70" s="118"/>
      <c r="U70" s="118"/>
      <c r="V70" s="118"/>
      <c r="W70" s="118"/>
      <c r="X70" s="125"/>
      <c r="Y70" s="125"/>
      <c r="Z70" s="107" t="s">
        <v>2</v>
      </c>
      <c r="AA70" s="110">
        <v>0</v>
      </c>
      <c r="AB70" s="110">
        <v>99</v>
      </c>
      <c r="AC70" s="110">
        <v>239</v>
      </c>
      <c r="AD70" s="110">
        <v>405</v>
      </c>
      <c r="AE70" s="106">
        <f t="shared" si="11"/>
        <v>743</v>
      </c>
      <c r="AF70" s="23">
        <v>743</v>
      </c>
      <c r="AH70" s="168" t="s">
        <v>60</v>
      </c>
      <c r="AI70" s="162">
        <v>632</v>
      </c>
    </row>
    <row r="71" spans="2:35" x14ac:dyDescent="0.25">
      <c r="B71" s="52" t="s">
        <v>58</v>
      </c>
      <c r="C71" s="42">
        <v>858</v>
      </c>
      <c r="D71" s="43">
        <v>1304418.5</v>
      </c>
      <c r="E71" s="42">
        <f t="shared" si="14"/>
        <v>990955</v>
      </c>
      <c r="F71" s="56">
        <f t="shared" ref="F71:F101" si="15">C71/E71*100</f>
        <v>8.6583144542385873E-2</v>
      </c>
      <c r="I71" s="52" t="s">
        <v>3</v>
      </c>
      <c r="J71" s="60">
        <v>642762</v>
      </c>
      <c r="L71" s="107" t="s">
        <v>79</v>
      </c>
      <c r="M71" s="115">
        <v>621</v>
      </c>
      <c r="N71" s="115">
        <f t="shared" si="12"/>
        <v>621</v>
      </c>
      <c r="O71" s="115">
        <v>621</v>
      </c>
      <c r="P71" s="117">
        <f t="shared" si="13"/>
        <v>621</v>
      </c>
      <c r="Q71" s="117">
        <v>57</v>
      </c>
      <c r="R71" s="118">
        <v>50</v>
      </c>
      <c r="S71" s="118">
        <f t="shared" si="10"/>
        <v>514</v>
      </c>
      <c r="T71" s="118"/>
      <c r="U71" s="118"/>
      <c r="V71" s="118"/>
      <c r="W71" s="118"/>
      <c r="X71" s="125"/>
      <c r="Y71" s="125"/>
      <c r="Z71" s="107" t="s">
        <v>95</v>
      </c>
      <c r="AA71" s="110">
        <v>51</v>
      </c>
      <c r="AB71" s="110">
        <v>458</v>
      </c>
      <c r="AC71" s="110">
        <v>521</v>
      </c>
      <c r="AD71" s="110">
        <v>686</v>
      </c>
      <c r="AE71" s="106">
        <f t="shared" si="11"/>
        <v>1716</v>
      </c>
      <c r="AF71" s="23">
        <v>1716</v>
      </c>
      <c r="AH71" s="107" t="s">
        <v>133</v>
      </c>
      <c r="AI71" s="162">
        <v>721</v>
      </c>
    </row>
    <row r="72" spans="2:35" x14ac:dyDescent="0.25">
      <c r="B72" s="52" t="s">
        <v>59</v>
      </c>
      <c r="C72" s="42">
        <v>2561</v>
      </c>
      <c r="D72" s="43">
        <v>5269780.5940000005</v>
      </c>
      <c r="E72" s="42">
        <f t="shared" si="14"/>
        <v>579926</v>
      </c>
      <c r="F72" s="56">
        <f t="shared" si="15"/>
        <v>0.44160806723616464</v>
      </c>
      <c r="I72" s="52"/>
      <c r="J72" s="60"/>
      <c r="L72" s="107" t="s">
        <v>18</v>
      </c>
      <c r="M72" s="115">
        <v>338</v>
      </c>
      <c r="N72" s="115">
        <f t="shared" si="12"/>
        <v>338</v>
      </c>
      <c r="O72" s="115">
        <v>338</v>
      </c>
      <c r="P72" s="117">
        <f t="shared" si="13"/>
        <v>338</v>
      </c>
      <c r="Q72" s="117">
        <v>30</v>
      </c>
      <c r="R72" s="118"/>
      <c r="S72" s="118">
        <f t="shared" si="10"/>
        <v>308</v>
      </c>
      <c r="T72" s="118"/>
      <c r="U72" s="118"/>
      <c r="V72" s="118"/>
      <c r="W72" s="118"/>
      <c r="X72" s="125"/>
      <c r="Y72" s="125"/>
      <c r="Z72" s="107" t="s">
        <v>34</v>
      </c>
      <c r="AA72" s="110">
        <v>1</v>
      </c>
      <c r="AB72" s="110">
        <v>62</v>
      </c>
      <c r="AC72" s="110">
        <v>116</v>
      </c>
      <c r="AD72" s="110">
        <v>142</v>
      </c>
      <c r="AE72" s="106">
        <f t="shared" si="11"/>
        <v>321</v>
      </c>
      <c r="AF72" s="23">
        <v>321</v>
      </c>
      <c r="AH72" s="168" t="s">
        <v>62</v>
      </c>
      <c r="AI72" s="162">
        <v>809</v>
      </c>
    </row>
    <row r="73" spans="2:35" ht="29.45" customHeight="1" x14ac:dyDescent="0.25">
      <c r="B73" s="52" t="s">
        <v>60</v>
      </c>
      <c r="C73" s="42">
        <v>604</v>
      </c>
      <c r="D73" s="43">
        <v>1422256.95</v>
      </c>
      <c r="E73" s="42">
        <f t="shared" si="14"/>
        <v>522968</v>
      </c>
      <c r="F73" s="56">
        <f t="shared" si="15"/>
        <v>0.11549463829526854</v>
      </c>
      <c r="I73" s="53" t="s">
        <v>104</v>
      </c>
      <c r="J73" s="61">
        <v>124989</v>
      </c>
      <c r="L73" s="107" t="s">
        <v>15</v>
      </c>
      <c r="M73" s="115">
        <v>575</v>
      </c>
      <c r="N73" s="115">
        <f t="shared" si="12"/>
        <v>575</v>
      </c>
      <c r="O73" s="115">
        <v>575</v>
      </c>
      <c r="P73" s="117">
        <f t="shared" si="13"/>
        <v>575</v>
      </c>
      <c r="Q73" s="117">
        <v>32</v>
      </c>
      <c r="R73" s="118"/>
      <c r="S73" s="118">
        <f t="shared" si="10"/>
        <v>543</v>
      </c>
      <c r="T73" s="118"/>
      <c r="U73" s="118"/>
      <c r="V73" s="118"/>
      <c r="W73" s="118"/>
      <c r="X73" s="125"/>
      <c r="Y73" s="125"/>
      <c r="Z73" s="107" t="s">
        <v>69</v>
      </c>
      <c r="AA73" s="110">
        <v>3</v>
      </c>
      <c r="AB73" s="110">
        <v>32</v>
      </c>
      <c r="AC73" s="110">
        <v>61</v>
      </c>
      <c r="AD73" s="110">
        <v>100</v>
      </c>
      <c r="AE73" s="106">
        <f t="shared" si="11"/>
        <v>196</v>
      </c>
      <c r="AF73" s="23">
        <v>196</v>
      </c>
      <c r="AH73" s="168" t="s">
        <v>63</v>
      </c>
      <c r="AI73" s="162">
        <v>827</v>
      </c>
    </row>
    <row r="74" spans="2:35" ht="12.6" customHeight="1" x14ac:dyDescent="0.25">
      <c r="B74" s="52" t="s">
        <v>61</v>
      </c>
      <c r="C74" s="42">
        <v>713</v>
      </c>
      <c r="D74" s="43">
        <v>1262207.1392000001</v>
      </c>
      <c r="E74" s="42">
        <f t="shared" si="14"/>
        <v>368899</v>
      </c>
      <c r="I74" s="44" t="s">
        <v>96</v>
      </c>
      <c r="J74" s="60">
        <v>87689</v>
      </c>
      <c r="L74" s="107" t="s">
        <v>63</v>
      </c>
      <c r="M74" s="115">
        <v>827</v>
      </c>
      <c r="N74" s="115">
        <f t="shared" si="12"/>
        <v>827</v>
      </c>
      <c r="O74" s="115">
        <v>827</v>
      </c>
      <c r="P74" s="117">
        <f t="shared" si="13"/>
        <v>827</v>
      </c>
      <c r="Q74" s="117">
        <v>46</v>
      </c>
      <c r="R74" s="118"/>
      <c r="S74" s="118">
        <f t="shared" si="10"/>
        <v>701</v>
      </c>
      <c r="T74" s="118">
        <v>80</v>
      </c>
      <c r="U74" s="118"/>
      <c r="V74" s="118"/>
      <c r="W74" s="118"/>
      <c r="X74" s="125"/>
      <c r="Y74" s="125"/>
      <c r="Z74" s="107" t="s">
        <v>136</v>
      </c>
      <c r="AA74" s="110">
        <v>0</v>
      </c>
      <c r="AB74" s="110">
        <v>1</v>
      </c>
      <c r="AC74" s="110">
        <v>2</v>
      </c>
      <c r="AD74" s="110">
        <v>12</v>
      </c>
      <c r="AE74" s="106">
        <f t="shared" si="11"/>
        <v>15</v>
      </c>
      <c r="AF74" s="23">
        <v>15</v>
      </c>
      <c r="AH74" s="168" t="s">
        <v>64</v>
      </c>
      <c r="AI74" s="162">
        <v>1107</v>
      </c>
    </row>
    <row r="75" spans="2:35" x14ac:dyDescent="0.25">
      <c r="B75" s="52" t="s">
        <v>62</v>
      </c>
      <c r="C75" s="42">
        <v>801</v>
      </c>
      <c r="D75" s="43">
        <v>1539642</v>
      </c>
      <c r="E75" s="42">
        <f t="shared" si="14"/>
        <v>641760</v>
      </c>
      <c r="F75" s="56">
        <f t="shared" si="15"/>
        <v>0.12481301421091998</v>
      </c>
      <c r="I75" s="52" t="s">
        <v>2</v>
      </c>
      <c r="J75" s="60">
        <v>498604</v>
      </c>
      <c r="L75" s="107" t="s">
        <v>17</v>
      </c>
      <c r="M75" s="115">
        <v>359</v>
      </c>
      <c r="N75" s="115">
        <f t="shared" si="12"/>
        <v>359</v>
      </c>
      <c r="O75" s="115">
        <v>359</v>
      </c>
      <c r="P75" s="117">
        <f t="shared" si="13"/>
        <v>359</v>
      </c>
      <c r="Q75" s="117">
        <v>3</v>
      </c>
      <c r="R75" s="118"/>
      <c r="S75" s="118">
        <f t="shared" si="10"/>
        <v>356</v>
      </c>
      <c r="T75" s="118"/>
      <c r="U75" s="118"/>
      <c r="V75" s="118"/>
      <c r="W75" s="118"/>
      <c r="X75" s="125"/>
      <c r="Y75" s="125"/>
      <c r="Z75" s="107" t="s">
        <v>4</v>
      </c>
      <c r="AA75" s="110">
        <v>3</v>
      </c>
      <c r="AB75" s="110">
        <v>155</v>
      </c>
      <c r="AC75" s="110">
        <v>338</v>
      </c>
      <c r="AD75" s="110">
        <v>366</v>
      </c>
      <c r="AE75" s="106">
        <f t="shared" si="11"/>
        <v>862</v>
      </c>
      <c r="AF75" s="23">
        <v>862</v>
      </c>
      <c r="AH75" s="168" t="s">
        <v>65</v>
      </c>
      <c r="AI75" s="162">
        <v>115</v>
      </c>
    </row>
    <row r="76" spans="2:35" x14ac:dyDescent="0.25">
      <c r="B76" s="52" t="s">
        <v>63</v>
      </c>
      <c r="C76" s="42">
        <v>800</v>
      </c>
      <c r="D76" s="43">
        <v>1643882.075</v>
      </c>
      <c r="E76" s="42">
        <f t="shared" si="14"/>
        <v>298471</v>
      </c>
      <c r="F76" s="56">
        <f t="shared" si="15"/>
        <v>0.2680327401992153</v>
      </c>
      <c r="I76" s="52" t="s">
        <v>4</v>
      </c>
      <c r="J76" s="60">
        <v>597963</v>
      </c>
      <c r="L76" s="107" t="s">
        <v>2</v>
      </c>
      <c r="M76" s="115">
        <v>796</v>
      </c>
      <c r="N76" s="115">
        <f t="shared" si="12"/>
        <v>796</v>
      </c>
      <c r="O76" s="115">
        <v>796</v>
      </c>
      <c r="P76" s="117">
        <f t="shared" si="13"/>
        <v>796</v>
      </c>
      <c r="Q76" s="117">
        <v>35</v>
      </c>
      <c r="R76" s="118"/>
      <c r="S76" s="118">
        <f t="shared" si="10"/>
        <v>743</v>
      </c>
      <c r="T76" s="118"/>
      <c r="U76" s="118"/>
      <c r="V76" s="118"/>
      <c r="W76" s="118">
        <v>18</v>
      </c>
      <c r="X76" s="125"/>
      <c r="Y76" s="125"/>
      <c r="Z76" s="107" t="s">
        <v>83</v>
      </c>
      <c r="AA76" s="110">
        <v>0</v>
      </c>
      <c r="AB76" s="110">
        <v>11</v>
      </c>
      <c r="AC76" s="110">
        <v>38</v>
      </c>
      <c r="AD76" s="110">
        <v>88</v>
      </c>
      <c r="AE76" s="106">
        <f t="shared" si="11"/>
        <v>137</v>
      </c>
      <c r="AF76" s="23">
        <v>137</v>
      </c>
      <c r="AH76" s="168" t="s">
        <v>66</v>
      </c>
      <c r="AI76" s="162">
        <v>361</v>
      </c>
    </row>
    <row r="77" spans="2:35" x14ac:dyDescent="0.25">
      <c r="B77" s="52" t="s">
        <v>64</v>
      </c>
      <c r="C77" s="42">
        <v>1088</v>
      </c>
      <c r="D77" s="43">
        <v>1673758.5</v>
      </c>
      <c r="E77" s="42">
        <f t="shared" si="14"/>
        <v>518707</v>
      </c>
      <c r="F77" s="56">
        <f t="shared" si="15"/>
        <v>0.20975232645790398</v>
      </c>
      <c r="I77" s="52" t="s">
        <v>57</v>
      </c>
      <c r="J77" s="58">
        <v>4388706</v>
      </c>
      <c r="L77" s="107" t="s">
        <v>135</v>
      </c>
      <c r="M77" s="115">
        <v>1842</v>
      </c>
      <c r="N77" s="115">
        <f t="shared" si="12"/>
        <v>1842</v>
      </c>
      <c r="O77" s="115">
        <v>1842</v>
      </c>
      <c r="P77" s="117">
        <f t="shared" si="13"/>
        <v>1842</v>
      </c>
      <c r="Q77" s="117">
        <v>126</v>
      </c>
      <c r="R77" s="118"/>
      <c r="S77" s="118">
        <f t="shared" si="10"/>
        <v>1716</v>
      </c>
      <c r="T77" s="118"/>
      <c r="U77" s="118"/>
      <c r="V77" s="118"/>
      <c r="W77" s="118"/>
      <c r="X77" s="125"/>
      <c r="Y77" s="125"/>
      <c r="Z77" s="107" t="s">
        <v>35</v>
      </c>
      <c r="AA77" s="110">
        <v>5</v>
      </c>
      <c r="AB77" s="110">
        <v>193</v>
      </c>
      <c r="AC77" s="110">
        <v>237</v>
      </c>
      <c r="AD77" s="110">
        <v>341</v>
      </c>
      <c r="AE77" s="106">
        <f t="shared" si="11"/>
        <v>776</v>
      </c>
      <c r="AF77" s="23">
        <v>776</v>
      </c>
      <c r="AH77" s="168" t="s">
        <v>67</v>
      </c>
      <c r="AI77" s="162">
        <v>108</v>
      </c>
    </row>
    <row r="78" spans="2:35" x14ac:dyDescent="0.25">
      <c r="B78" s="52" t="s">
        <v>65</v>
      </c>
      <c r="C78" s="42">
        <v>111</v>
      </c>
      <c r="D78" s="43">
        <v>216406</v>
      </c>
      <c r="E78" s="42">
        <f t="shared" si="14"/>
        <v>156139</v>
      </c>
      <c r="F78" s="56">
        <f t="shared" si="15"/>
        <v>7.1090502693113192E-2</v>
      </c>
      <c r="I78" s="52" t="s">
        <v>65</v>
      </c>
      <c r="J78" s="60">
        <v>156139</v>
      </c>
      <c r="L78" s="107" t="s">
        <v>34</v>
      </c>
      <c r="M78" s="115">
        <v>330</v>
      </c>
      <c r="N78" s="115">
        <f t="shared" si="12"/>
        <v>330</v>
      </c>
      <c r="O78" s="115">
        <v>330</v>
      </c>
      <c r="P78" s="117">
        <f t="shared" si="13"/>
        <v>330</v>
      </c>
      <c r="Q78" s="117">
        <v>9</v>
      </c>
      <c r="R78" s="118"/>
      <c r="S78" s="118">
        <f t="shared" si="10"/>
        <v>321</v>
      </c>
      <c r="T78" s="118"/>
      <c r="U78" s="118"/>
      <c r="V78" s="118"/>
      <c r="W78" s="118"/>
      <c r="X78" s="125"/>
      <c r="Y78" s="125"/>
      <c r="Z78" s="107" t="s">
        <v>96</v>
      </c>
      <c r="AA78" s="110">
        <v>0</v>
      </c>
      <c r="AB78" s="110">
        <v>0</v>
      </c>
      <c r="AC78" s="110">
        <v>3</v>
      </c>
      <c r="AD78" s="110">
        <v>15</v>
      </c>
      <c r="AE78" s="106">
        <f t="shared" si="11"/>
        <v>18</v>
      </c>
      <c r="AF78" s="23">
        <v>18</v>
      </c>
      <c r="AH78" s="169" t="s">
        <v>6</v>
      </c>
      <c r="AI78" s="164">
        <f>AI68+AI69+AI70+AI71+AI72+AI73+AI74+AI75+AI76+AI77</f>
        <v>8155</v>
      </c>
    </row>
    <row r="79" spans="2:35" x14ac:dyDescent="0.25">
      <c r="B79" s="52" t="s">
        <v>66</v>
      </c>
      <c r="C79" s="42">
        <v>353</v>
      </c>
      <c r="D79" s="43">
        <v>647402</v>
      </c>
      <c r="E79" s="42">
        <f t="shared" si="14"/>
        <v>160587</v>
      </c>
      <c r="F79" s="56">
        <f t="shared" si="15"/>
        <v>0.21981854072870158</v>
      </c>
      <c r="I79" s="52" t="s">
        <v>67</v>
      </c>
      <c r="J79" s="60">
        <v>150294</v>
      </c>
      <c r="L79" s="107" t="s">
        <v>69</v>
      </c>
      <c r="M79" s="115">
        <v>1989</v>
      </c>
      <c r="N79" s="115">
        <f t="shared" si="12"/>
        <v>1989</v>
      </c>
      <c r="O79" s="115">
        <v>199</v>
      </c>
      <c r="P79" s="117">
        <f t="shared" si="13"/>
        <v>199</v>
      </c>
      <c r="Q79" s="117">
        <v>0</v>
      </c>
      <c r="R79" s="118"/>
      <c r="S79" s="118">
        <f t="shared" si="10"/>
        <v>196</v>
      </c>
      <c r="T79" s="118"/>
      <c r="U79" s="118">
        <v>3</v>
      </c>
      <c r="V79" s="118"/>
      <c r="W79" s="118"/>
      <c r="X79" s="125"/>
      <c r="Y79" s="125"/>
      <c r="Z79" s="107" t="s">
        <v>20</v>
      </c>
      <c r="AA79" s="110">
        <v>1</v>
      </c>
      <c r="AB79" s="110">
        <v>93</v>
      </c>
      <c r="AC79" s="110">
        <v>113</v>
      </c>
      <c r="AD79" s="110">
        <v>192</v>
      </c>
      <c r="AE79" s="106">
        <f t="shared" si="11"/>
        <v>399</v>
      </c>
      <c r="AF79" s="23">
        <v>399</v>
      </c>
      <c r="AH79" s="170" t="s">
        <v>68</v>
      </c>
      <c r="AI79" s="165"/>
    </row>
    <row r="80" spans="2:35" x14ac:dyDescent="0.25">
      <c r="B80" s="52" t="s">
        <v>67</v>
      </c>
      <c r="C80" s="42">
        <v>108</v>
      </c>
      <c r="D80" s="43">
        <v>189706</v>
      </c>
      <c r="E80" s="42">
        <f t="shared" si="14"/>
        <v>150294</v>
      </c>
      <c r="F80" s="56">
        <f t="shared" si="15"/>
        <v>7.1859156054133899E-2</v>
      </c>
      <c r="I80" s="52" t="s">
        <v>66</v>
      </c>
      <c r="J80" s="60">
        <v>160587</v>
      </c>
      <c r="L80" s="107" t="s">
        <v>136</v>
      </c>
      <c r="M80" s="115">
        <v>20</v>
      </c>
      <c r="N80" s="115">
        <f t="shared" si="12"/>
        <v>20</v>
      </c>
      <c r="O80" s="115">
        <v>20</v>
      </c>
      <c r="P80" s="117">
        <f t="shared" si="13"/>
        <v>20</v>
      </c>
      <c r="Q80" s="117">
        <v>5</v>
      </c>
      <c r="R80" s="118"/>
      <c r="S80" s="118">
        <f t="shared" si="10"/>
        <v>15</v>
      </c>
      <c r="T80" s="118"/>
      <c r="U80" s="118"/>
      <c r="V80" s="118"/>
      <c r="W80" s="118"/>
      <c r="X80" s="125"/>
      <c r="Y80" s="125"/>
      <c r="Z80" s="108" t="s">
        <v>129</v>
      </c>
      <c r="AA80" s="109">
        <f t="shared" ref="AA80:AF80" si="16">SUM(AA2:AA79)</f>
        <v>422</v>
      </c>
      <c r="AB80" s="109">
        <f t="shared" si="16"/>
        <v>9026</v>
      </c>
      <c r="AC80" s="109">
        <f t="shared" si="16"/>
        <v>12685</v>
      </c>
      <c r="AD80" s="109">
        <f t="shared" si="16"/>
        <v>18614</v>
      </c>
      <c r="AE80" s="109">
        <f t="shared" si="16"/>
        <v>40747</v>
      </c>
      <c r="AF80" s="23">
        <f t="shared" si="16"/>
        <v>40747</v>
      </c>
      <c r="AH80" s="168" t="s">
        <v>69</v>
      </c>
      <c r="AI80" s="162">
        <v>1989</v>
      </c>
    </row>
    <row r="81" spans="2:35" x14ac:dyDescent="0.25">
      <c r="B81" s="54" t="s">
        <v>6</v>
      </c>
      <c r="C81" s="45">
        <v>7997</v>
      </c>
      <c r="D81" s="46">
        <v>15169459.758200001</v>
      </c>
      <c r="E81" s="42"/>
      <c r="I81" s="52" t="s">
        <v>58</v>
      </c>
      <c r="J81" s="60">
        <v>990955</v>
      </c>
      <c r="L81" s="107" t="s">
        <v>4</v>
      </c>
      <c r="M81" s="115">
        <v>905</v>
      </c>
      <c r="N81" s="115">
        <f t="shared" si="12"/>
        <v>905</v>
      </c>
      <c r="O81" s="115">
        <v>905</v>
      </c>
      <c r="P81" s="117">
        <f t="shared" si="13"/>
        <v>905</v>
      </c>
      <c r="Q81" s="117">
        <v>41</v>
      </c>
      <c r="R81" s="118"/>
      <c r="S81" s="118">
        <f t="shared" si="10"/>
        <v>862</v>
      </c>
      <c r="T81" s="118"/>
      <c r="U81" s="118"/>
      <c r="V81" s="118"/>
      <c r="W81" s="118">
        <v>2</v>
      </c>
      <c r="X81" s="125"/>
      <c r="Y81" s="125"/>
      <c r="AH81" s="168" t="s">
        <v>70</v>
      </c>
      <c r="AI81" s="162">
        <v>280</v>
      </c>
    </row>
    <row r="82" spans="2:35" x14ac:dyDescent="0.25">
      <c r="B82" s="51" t="s">
        <v>68</v>
      </c>
      <c r="C82" s="47"/>
      <c r="D82" s="48"/>
      <c r="E82" s="42">
        <f t="shared" si="14"/>
        <v>2204584</v>
      </c>
      <c r="I82" s="52" t="s">
        <v>62</v>
      </c>
      <c r="J82" s="60">
        <v>641760</v>
      </c>
      <c r="L82" s="107" t="s">
        <v>137</v>
      </c>
      <c r="M82" s="115">
        <v>137</v>
      </c>
      <c r="N82" s="115">
        <f t="shared" si="12"/>
        <v>137</v>
      </c>
      <c r="O82" s="115">
        <v>137</v>
      </c>
      <c r="P82" s="117">
        <f t="shared" si="13"/>
        <v>137</v>
      </c>
      <c r="Q82" s="117">
        <v>0</v>
      </c>
      <c r="R82" s="118"/>
      <c r="S82" s="118">
        <f>VLOOKUP(L82,$Z$2:$AF$80,6,0)</f>
        <v>137</v>
      </c>
      <c r="T82" s="118"/>
      <c r="U82" s="118"/>
      <c r="V82" s="118"/>
      <c r="W82" s="118"/>
      <c r="X82" s="125"/>
      <c r="Y82" s="125"/>
      <c r="AH82" s="168" t="s">
        <v>71</v>
      </c>
      <c r="AI82" s="162">
        <v>203</v>
      </c>
    </row>
    <row r="83" spans="2:35" x14ac:dyDescent="0.25">
      <c r="B83" s="52" t="s">
        <v>69</v>
      </c>
      <c r="C83" s="42">
        <v>196</v>
      </c>
      <c r="D83" s="43">
        <v>501774</v>
      </c>
      <c r="E83" s="42">
        <f t="shared" si="14"/>
        <v>234332</v>
      </c>
      <c r="F83" s="56">
        <f t="shared" si="15"/>
        <v>8.3642012187836068E-2</v>
      </c>
      <c r="I83" s="52" t="s">
        <v>60</v>
      </c>
      <c r="J83" s="60">
        <v>522968</v>
      </c>
      <c r="L83" s="107" t="s">
        <v>35</v>
      </c>
      <c r="M83" s="115">
        <v>809</v>
      </c>
      <c r="N83" s="115">
        <f t="shared" si="12"/>
        <v>809</v>
      </c>
      <c r="O83" s="115">
        <v>809</v>
      </c>
      <c r="P83" s="117">
        <f t="shared" si="13"/>
        <v>809</v>
      </c>
      <c r="Q83" s="117">
        <v>33</v>
      </c>
      <c r="R83" s="118"/>
      <c r="S83" s="118">
        <f>VLOOKUP(L83,$Z$2:$AF$80,6,0)</f>
        <v>776</v>
      </c>
      <c r="T83" s="118"/>
      <c r="U83" s="118"/>
      <c r="V83" s="118"/>
      <c r="W83" s="118"/>
      <c r="X83" s="125"/>
      <c r="Y83" s="125"/>
      <c r="AH83" s="168" t="s">
        <v>72</v>
      </c>
      <c r="AI83" s="162">
        <v>315</v>
      </c>
    </row>
    <row r="84" spans="2:35" x14ac:dyDescent="0.25">
      <c r="B84" s="52" t="s">
        <v>70</v>
      </c>
      <c r="C84" s="42">
        <v>268</v>
      </c>
      <c r="D84" s="43">
        <v>736335</v>
      </c>
      <c r="E84" s="42">
        <f t="shared" si="14"/>
        <v>426868</v>
      </c>
      <c r="F84" s="56">
        <f t="shared" si="15"/>
        <v>6.2782874331174979E-2</v>
      </c>
      <c r="I84" s="52" t="s">
        <v>61</v>
      </c>
      <c r="J84" s="60">
        <v>368899</v>
      </c>
      <c r="L84" s="107" t="s">
        <v>92</v>
      </c>
      <c r="M84" s="115">
        <v>0</v>
      </c>
      <c r="N84" s="115">
        <v>0</v>
      </c>
      <c r="O84" s="115">
        <v>0</v>
      </c>
      <c r="P84" s="117">
        <f t="shared" si="13"/>
        <v>0</v>
      </c>
      <c r="Q84" s="117">
        <v>0</v>
      </c>
      <c r="R84" s="118"/>
      <c r="S84" s="118"/>
      <c r="T84" s="118"/>
      <c r="U84" s="118"/>
      <c r="V84" s="118"/>
      <c r="W84" s="118"/>
      <c r="X84" s="125"/>
      <c r="Y84" s="125"/>
      <c r="AH84" s="168" t="s">
        <v>73</v>
      </c>
      <c r="AI84" s="162">
        <v>241</v>
      </c>
    </row>
    <row r="85" spans="2:35" x14ac:dyDescent="0.25">
      <c r="B85" s="52" t="s">
        <v>71</v>
      </c>
      <c r="C85" s="42">
        <v>200</v>
      </c>
      <c r="D85" s="43">
        <v>485894</v>
      </c>
      <c r="E85" s="42">
        <f t="shared" si="14"/>
        <v>330181</v>
      </c>
      <c r="F85" s="56">
        <f t="shared" si="15"/>
        <v>6.0572837322559449E-2</v>
      </c>
      <c r="I85" s="52" t="s">
        <v>59</v>
      </c>
      <c r="J85" s="60">
        <v>579926</v>
      </c>
      <c r="L85" s="107" t="s">
        <v>96</v>
      </c>
      <c r="M85" s="115">
        <v>25</v>
      </c>
      <c r="N85" s="115">
        <f>VLOOKUP(L85,$AH$2:$AI$98,2,0)</f>
        <v>25</v>
      </c>
      <c r="O85" s="115">
        <v>25</v>
      </c>
      <c r="P85" s="117">
        <f t="shared" si="13"/>
        <v>25</v>
      </c>
      <c r="Q85" s="117">
        <v>7</v>
      </c>
      <c r="R85" s="118"/>
      <c r="S85" s="118">
        <f>VLOOKUP(L85,$Z$2:$AF$80,6,0)</f>
        <v>18</v>
      </c>
      <c r="T85" s="118"/>
      <c r="U85" s="118"/>
      <c r="V85" s="118"/>
      <c r="W85" s="118"/>
      <c r="X85" s="125"/>
      <c r="Y85" s="125"/>
      <c r="AH85" s="168" t="s">
        <v>74</v>
      </c>
      <c r="AI85" s="162">
        <v>399</v>
      </c>
    </row>
    <row r="86" spans="2:35" x14ac:dyDescent="0.25">
      <c r="B86" s="52" t="s">
        <v>72</v>
      </c>
      <c r="C86" s="42">
        <v>308</v>
      </c>
      <c r="D86" s="43">
        <v>472496</v>
      </c>
      <c r="E86" s="42">
        <f t="shared" si="14"/>
        <v>402520</v>
      </c>
      <c r="F86" s="56">
        <f t="shared" si="15"/>
        <v>7.6517936996919417E-2</v>
      </c>
      <c r="I86" s="52" t="s">
        <v>64</v>
      </c>
      <c r="J86" s="60">
        <v>518707</v>
      </c>
      <c r="L86" s="107" t="s">
        <v>20</v>
      </c>
      <c r="M86" s="115">
        <v>424</v>
      </c>
      <c r="N86" s="115">
        <f>VLOOKUP(L86,$AH$2:$AI$98,2,0)</f>
        <v>424</v>
      </c>
      <c r="O86" s="115">
        <v>424</v>
      </c>
      <c r="P86" s="117">
        <f t="shared" si="13"/>
        <v>424</v>
      </c>
      <c r="Q86" s="117">
        <v>25</v>
      </c>
      <c r="R86" s="118"/>
      <c r="S86" s="118">
        <f>VLOOKUP(L86,$Z$2:$AF$80,6,0)</f>
        <v>399</v>
      </c>
      <c r="T86" s="118"/>
      <c r="U86" s="118"/>
      <c r="V86" s="118"/>
      <c r="W86" s="118"/>
      <c r="X86" s="125"/>
      <c r="Y86" s="125"/>
      <c r="AH86" s="168" t="s">
        <v>75</v>
      </c>
      <c r="AI86" s="162">
        <v>79</v>
      </c>
    </row>
    <row r="87" spans="2:35" x14ac:dyDescent="0.25">
      <c r="B87" s="52" t="s">
        <v>73</v>
      </c>
      <c r="C87" s="42">
        <v>235</v>
      </c>
      <c r="D87" s="43">
        <v>469971</v>
      </c>
      <c r="E87" s="42">
        <f t="shared" si="14"/>
        <v>335336</v>
      </c>
      <c r="F87" s="56">
        <f t="shared" si="15"/>
        <v>7.0078965574826443E-2</v>
      </c>
      <c r="I87" s="52" t="s">
        <v>63</v>
      </c>
      <c r="J87" s="60">
        <v>298471</v>
      </c>
      <c r="L87" s="121"/>
      <c r="M87" s="122">
        <v>46684</v>
      </c>
      <c r="N87" s="122">
        <f>SUM(N3:N86)</f>
        <v>46684</v>
      </c>
      <c r="O87" s="122">
        <v>45024</v>
      </c>
      <c r="P87" s="145">
        <f t="shared" ref="P87:W87" si="17">SUM(P3:P86)</f>
        <v>45024</v>
      </c>
      <c r="Q87" s="145">
        <f t="shared" si="17"/>
        <v>2410</v>
      </c>
      <c r="R87" s="145">
        <f t="shared" si="17"/>
        <v>817</v>
      </c>
      <c r="S87" s="145">
        <f t="shared" si="17"/>
        <v>40747</v>
      </c>
      <c r="T87" s="145">
        <f t="shared" si="17"/>
        <v>847</v>
      </c>
      <c r="U87" s="145">
        <f t="shared" si="17"/>
        <v>19</v>
      </c>
      <c r="V87" s="145">
        <f t="shared" si="17"/>
        <v>104</v>
      </c>
      <c r="W87" s="145">
        <f t="shared" si="17"/>
        <v>80</v>
      </c>
      <c r="AH87" s="168" t="s">
        <v>76</v>
      </c>
      <c r="AI87" s="162">
        <v>28</v>
      </c>
    </row>
    <row r="88" spans="2:35" x14ac:dyDescent="0.25">
      <c r="B88" s="52" t="s">
        <v>74</v>
      </c>
      <c r="C88" s="42">
        <v>397</v>
      </c>
      <c r="D88" s="43">
        <v>1011809</v>
      </c>
      <c r="E88" s="42">
        <f t="shared" si="14"/>
        <v>253249</v>
      </c>
      <c r="F88" s="56">
        <f t="shared" si="15"/>
        <v>0.15676271179747994</v>
      </c>
      <c r="I88" s="52" t="s">
        <v>68</v>
      </c>
      <c r="J88" s="59">
        <v>2204584</v>
      </c>
      <c r="AH88" s="168" t="s">
        <v>77</v>
      </c>
      <c r="AI88" s="162">
        <v>19</v>
      </c>
    </row>
    <row r="89" spans="2:35" x14ac:dyDescent="0.25">
      <c r="B89" s="52" t="s">
        <v>75</v>
      </c>
      <c r="C89" s="42">
        <v>78</v>
      </c>
      <c r="D89" s="43">
        <v>301148</v>
      </c>
      <c r="E89" s="42">
        <f t="shared" si="14"/>
        <v>85776</v>
      </c>
      <c r="F89" s="56">
        <f t="shared" si="15"/>
        <v>9.0934527140458868E-2</v>
      </c>
      <c r="I89" s="52" t="s">
        <v>72</v>
      </c>
      <c r="J89" s="60">
        <v>402520</v>
      </c>
      <c r="AH89" s="168" t="s">
        <v>91</v>
      </c>
      <c r="AI89" s="162">
        <v>6</v>
      </c>
    </row>
    <row r="90" spans="2:35" x14ac:dyDescent="0.25">
      <c r="B90" s="52" t="s">
        <v>76</v>
      </c>
      <c r="C90" s="42">
        <v>27</v>
      </c>
      <c r="D90" s="43">
        <v>63173</v>
      </c>
      <c r="E90" s="42">
        <f t="shared" si="14"/>
        <v>49628</v>
      </c>
      <c r="F90" s="56">
        <f t="shared" si="15"/>
        <v>5.4404771499959703E-2</v>
      </c>
      <c r="I90" s="52" t="s">
        <v>71</v>
      </c>
      <c r="J90" s="60">
        <v>330181</v>
      </c>
      <c r="AH90" s="169" t="s">
        <v>6</v>
      </c>
      <c r="AI90" s="164">
        <f>AI80+AI81+AI82+AI83+AI84+AI86+AI85+AI87+AI88+AI89</f>
        <v>3559</v>
      </c>
    </row>
    <row r="91" spans="2:35" x14ac:dyDescent="0.25">
      <c r="B91" s="52" t="s">
        <v>77</v>
      </c>
      <c r="C91" s="42">
        <v>19</v>
      </c>
      <c r="D91" s="43">
        <v>48725</v>
      </c>
      <c r="E91" s="42">
        <f t="shared" si="14"/>
        <v>66956</v>
      </c>
      <c r="F91" s="56">
        <f t="shared" si="15"/>
        <v>2.8376844494892167E-2</v>
      </c>
      <c r="I91" s="52" t="s">
        <v>73</v>
      </c>
      <c r="J91" s="60">
        <v>335336</v>
      </c>
      <c r="AH91" s="170" t="s">
        <v>78</v>
      </c>
      <c r="AI91" s="165"/>
    </row>
    <row r="92" spans="2:35" x14ac:dyDescent="0.25">
      <c r="B92" s="52" t="s">
        <v>91</v>
      </c>
      <c r="C92" s="42">
        <v>6</v>
      </c>
      <c r="D92" s="43">
        <v>7835</v>
      </c>
      <c r="E92" s="42">
        <f t="shared" si="14"/>
        <v>5446</v>
      </c>
      <c r="F92" s="56">
        <f t="shared" si="15"/>
        <v>0.11017260374586854</v>
      </c>
      <c r="I92" s="52" t="s">
        <v>77</v>
      </c>
      <c r="J92" s="60">
        <v>66956</v>
      </c>
      <c r="AH92" s="168" t="s">
        <v>79</v>
      </c>
      <c r="AI92" s="162">
        <v>621</v>
      </c>
    </row>
    <row r="93" spans="2:35" x14ac:dyDescent="0.25">
      <c r="B93" s="54" t="s">
        <v>6</v>
      </c>
      <c r="C93" s="45">
        <v>1734</v>
      </c>
      <c r="D93" s="46">
        <v>4099160</v>
      </c>
      <c r="E93" s="42"/>
      <c r="I93" s="52" t="s">
        <v>70</v>
      </c>
      <c r="J93" s="60">
        <v>426868</v>
      </c>
      <c r="AH93" s="168" t="s">
        <v>80</v>
      </c>
      <c r="AI93" s="162">
        <v>229</v>
      </c>
    </row>
    <row r="94" spans="2:35" x14ac:dyDescent="0.25">
      <c r="B94" s="51" t="s">
        <v>78</v>
      </c>
      <c r="C94" s="47"/>
      <c r="D94" s="48"/>
      <c r="E94" s="42">
        <f t="shared" si="14"/>
        <v>4940218</v>
      </c>
      <c r="I94" s="51" t="s">
        <v>69</v>
      </c>
      <c r="J94" s="60">
        <v>234332</v>
      </c>
      <c r="AH94" s="168" t="s">
        <v>81</v>
      </c>
      <c r="AI94" s="162">
        <v>39</v>
      </c>
    </row>
    <row r="95" spans="2:35" x14ac:dyDescent="0.25">
      <c r="B95" s="52" t="s">
        <v>79</v>
      </c>
      <c r="C95" s="42">
        <v>584</v>
      </c>
      <c r="D95" s="43">
        <v>1069981.25385</v>
      </c>
      <c r="E95" s="42">
        <f t="shared" si="14"/>
        <v>1144303</v>
      </c>
      <c r="F95" s="56">
        <f t="shared" si="15"/>
        <v>5.1035433796817804E-2</v>
      </c>
      <c r="I95" s="52" t="s">
        <v>74</v>
      </c>
      <c r="J95" s="60">
        <v>253249</v>
      </c>
      <c r="L95" s="123"/>
      <c r="M95" s="128"/>
      <c r="N95" s="128"/>
      <c r="O95" s="128"/>
      <c r="P95" s="123"/>
      <c r="Q95" s="124"/>
      <c r="AH95" s="107" t="s">
        <v>128</v>
      </c>
      <c r="AI95" s="162">
        <v>90</v>
      </c>
    </row>
    <row r="96" spans="2:35" ht="26.25" x14ac:dyDescent="0.25">
      <c r="B96" s="53" t="s">
        <v>80</v>
      </c>
      <c r="C96" s="42">
        <v>209</v>
      </c>
      <c r="D96" s="43">
        <v>457286</v>
      </c>
      <c r="E96" s="42">
        <f t="shared" si="14"/>
        <v>416683</v>
      </c>
      <c r="F96" s="56">
        <f t="shared" si="15"/>
        <v>5.0158033805074838E-2</v>
      </c>
      <c r="I96" s="53" t="s">
        <v>91</v>
      </c>
      <c r="J96" s="60">
        <v>5446</v>
      </c>
      <c r="L96" s="119"/>
      <c r="M96" s="120"/>
      <c r="N96" s="120"/>
      <c r="O96" s="120"/>
      <c r="P96" s="119"/>
      <c r="Q96" s="120"/>
      <c r="AH96" s="168" t="s">
        <v>83</v>
      </c>
      <c r="AI96" s="162">
        <v>137</v>
      </c>
    </row>
    <row r="97" spans="2:35" x14ac:dyDescent="0.25">
      <c r="B97" s="52" t="s">
        <v>81</v>
      </c>
      <c r="C97" s="42">
        <v>30</v>
      </c>
      <c r="D97" s="43">
        <v>65667</v>
      </c>
      <c r="E97" s="42">
        <f t="shared" si="14"/>
        <v>1706989</v>
      </c>
      <c r="F97" s="56">
        <f t="shared" si="15"/>
        <v>1.757480569587736E-3</v>
      </c>
      <c r="I97" s="52" t="s">
        <v>75</v>
      </c>
      <c r="J97" s="60">
        <v>85776</v>
      </c>
      <c r="L97" s="119"/>
      <c r="M97" s="120"/>
      <c r="N97" s="120"/>
      <c r="O97" s="120"/>
      <c r="P97" s="119"/>
      <c r="Q97" s="120"/>
      <c r="AH97" s="168" t="s">
        <v>84</v>
      </c>
      <c r="AI97" s="162">
        <v>90</v>
      </c>
    </row>
    <row r="98" spans="2:35" ht="26.25" x14ac:dyDescent="0.25">
      <c r="B98" s="53" t="s">
        <v>82</v>
      </c>
      <c r="C98" s="42">
        <v>85</v>
      </c>
      <c r="D98" s="43">
        <v>188188.05</v>
      </c>
      <c r="E98" s="42">
        <f t="shared" si="14"/>
        <v>248014</v>
      </c>
      <c r="F98" s="56">
        <f t="shared" si="15"/>
        <v>3.4272258824098643E-2</v>
      </c>
      <c r="I98" s="53" t="s">
        <v>76</v>
      </c>
      <c r="J98" s="60">
        <v>49628</v>
      </c>
      <c r="L98" s="119"/>
      <c r="M98" s="120"/>
      <c r="N98" s="120"/>
      <c r="O98" s="120"/>
      <c r="P98" s="119"/>
      <c r="Q98" s="120"/>
      <c r="AH98" s="168" t="s">
        <v>85</v>
      </c>
      <c r="AI98" s="162">
        <v>2</v>
      </c>
    </row>
    <row r="99" spans="2:35" ht="14.45" customHeight="1" x14ac:dyDescent="0.25">
      <c r="B99" s="52" t="s">
        <v>83</v>
      </c>
      <c r="C99" s="42">
        <v>137</v>
      </c>
      <c r="D99" s="43">
        <v>327255</v>
      </c>
      <c r="E99" s="42">
        <f t="shared" si="14"/>
        <v>931611</v>
      </c>
      <c r="F99" s="56">
        <f t="shared" si="15"/>
        <v>1.4705708713186083E-2</v>
      </c>
      <c r="I99" s="52" t="s">
        <v>92</v>
      </c>
      <c r="J99" s="63">
        <v>14292</v>
      </c>
      <c r="L99" s="119"/>
      <c r="M99" s="120"/>
      <c r="N99" s="120"/>
      <c r="O99" s="120"/>
      <c r="P99" s="119"/>
      <c r="Q99" s="120"/>
      <c r="AH99" s="169" t="s">
        <v>6</v>
      </c>
      <c r="AI99" s="164">
        <f>AI92+AI93+AI94+AI95+AI96+AI97+AI98</f>
        <v>1208</v>
      </c>
    </row>
    <row r="100" spans="2:35" ht="26.25" x14ac:dyDescent="0.25">
      <c r="B100" s="53" t="s">
        <v>84</v>
      </c>
      <c r="C100" s="42">
        <v>73</v>
      </c>
      <c r="D100" s="43">
        <v>155783.73321999999</v>
      </c>
      <c r="E100" s="42">
        <f t="shared" si="14"/>
        <v>265854</v>
      </c>
      <c r="F100" s="56">
        <f t="shared" si="15"/>
        <v>2.7458680328300494E-2</v>
      </c>
      <c r="L100" s="119"/>
      <c r="M100" s="120"/>
      <c r="N100" s="120"/>
      <c r="O100" s="120"/>
      <c r="P100" s="119"/>
      <c r="Q100" s="120"/>
      <c r="AH100" s="171"/>
      <c r="AI100" s="166">
        <f>SUM(AI2:AI99)/2</f>
        <v>46684</v>
      </c>
    </row>
    <row r="101" spans="2:35" x14ac:dyDescent="0.25">
      <c r="B101" s="52" t="s">
        <v>85</v>
      </c>
      <c r="C101" s="42">
        <v>2</v>
      </c>
      <c r="D101" s="43">
        <v>3784</v>
      </c>
      <c r="E101" s="42">
        <f t="shared" si="14"/>
        <v>226764</v>
      </c>
      <c r="F101" s="56">
        <f t="shared" si="15"/>
        <v>8.8197421107406816E-4</v>
      </c>
      <c r="I101" s="65"/>
      <c r="L101" s="119"/>
      <c r="M101" s="120"/>
      <c r="N101" s="120"/>
      <c r="O101" s="120"/>
      <c r="P101" s="119"/>
      <c r="Q101" s="120"/>
    </row>
    <row r="102" spans="2:35" x14ac:dyDescent="0.25">
      <c r="B102" s="54" t="s">
        <v>6</v>
      </c>
      <c r="C102" s="45">
        <v>1120</v>
      </c>
      <c r="D102" s="46">
        <v>2267945.0370699996</v>
      </c>
      <c r="E102" s="42"/>
      <c r="I102" s="66"/>
      <c r="L102" s="119"/>
      <c r="M102" s="120"/>
      <c r="N102" s="120"/>
      <c r="O102" s="120"/>
      <c r="P102" s="119"/>
      <c r="Q102" s="120"/>
    </row>
    <row r="103" spans="2:35" x14ac:dyDescent="0.25">
      <c r="L103" s="119"/>
      <c r="M103" s="120"/>
      <c r="N103" s="120"/>
      <c r="O103" s="120"/>
      <c r="P103" s="119"/>
      <c r="Q103" s="120"/>
    </row>
    <row r="104" spans="2:35" x14ac:dyDescent="0.25">
      <c r="L104" s="119"/>
      <c r="M104" s="120"/>
      <c r="N104" s="120"/>
      <c r="O104" s="120"/>
      <c r="P104" s="119"/>
      <c r="Q104" s="120"/>
    </row>
    <row r="105" spans="2:35" x14ac:dyDescent="0.25">
      <c r="L105" s="119"/>
      <c r="M105" s="120"/>
      <c r="N105" s="120"/>
      <c r="O105" s="120"/>
      <c r="P105" s="119"/>
      <c r="Q105" s="120"/>
    </row>
    <row r="106" spans="2:35" x14ac:dyDescent="0.25">
      <c r="L106" s="119"/>
      <c r="M106" s="120"/>
      <c r="N106" s="120"/>
      <c r="O106" s="120"/>
      <c r="P106" s="119"/>
      <c r="Q106" s="120"/>
    </row>
    <row r="107" spans="2:35" x14ac:dyDescent="0.25">
      <c r="L107" s="119"/>
      <c r="M107" s="120"/>
      <c r="N107" s="120"/>
      <c r="O107" s="120"/>
      <c r="P107" s="119"/>
      <c r="Q107" s="120"/>
    </row>
    <row r="108" spans="2:35" x14ac:dyDescent="0.25">
      <c r="L108" s="119"/>
      <c r="M108" s="120"/>
      <c r="N108" s="120"/>
      <c r="O108" s="120"/>
      <c r="P108" s="119"/>
      <c r="Q108" s="120"/>
    </row>
    <row r="109" spans="2:35" x14ac:dyDescent="0.25">
      <c r="L109" s="119"/>
      <c r="M109" s="120"/>
      <c r="N109" s="120"/>
      <c r="O109" s="120"/>
      <c r="P109" s="119"/>
      <c r="Q109" s="120"/>
    </row>
    <row r="110" spans="2:35" x14ac:dyDescent="0.25">
      <c r="L110" s="119"/>
      <c r="M110" s="120"/>
      <c r="N110" s="120"/>
      <c r="O110" s="120"/>
      <c r="P110" s="119"/>
      <c r="Q110" s="120"/>
    </row>
    <row r="111" spans="2:35" x14ac:dyDescent="0.25">
      <c r="L111" s="119"/>
      <c r="M111" s="120"/>
      <c r="N111" s="120"/>
      <c r="O111" s="120"/>
      <c r="P111" s="119"/>
      <c r="Q111" s="120"/>
    </row>
    <row r="112" spans="2:35" x14ac:dyDescent="0.25">
      <c r="L112" s="119"/>
      <c r="M112" s="120"/>
      <c r="N112" s="120"/>
      <c r="O112" s="120"/>
      <c r="P112" s="119"/>
      <c r="Q112" s="120"/>
    </row>
    <row r="113" spans="12:17" x14ac:dyDescent="0.25">
      <c r="L113" s="119"/>
      <c r="M113" s="120"/>
      <c r="N113" s="120"/>
      <c r="O113" s="120"/>
      <c r="P113" s="119"/>
      <c r="Q113" s="120"/>
    </row>
    <row r="114" spans="12:17" x14ac:dyDescent="0.25">
      <c r="L114" s="119"/>
      <c r="M114" s="120"/>
      <c r="N114" s="120"/>
      <c r="O114" s="120"/>
      <c r="P114" s="119"/>
      <c r="Q114" s="120"/>
    </row>
    <row r="115" spans="12:17" x14ac:dyDescent="0.25">
      <c r="L115" s="119"/>
      <c r="M115" s="120"/>
      <c r="N115" s="120"/>
      <c r="O115" s="120"/>
      <c r="P115" s="119"/>
      <c r="Q115" s="120"/>
    </row>
    <row r="116" spans="12:17" x14ac:dyDescent="0.25">
      <c r="L116" s="119"/>
      <c r="M116" s="120"/>
      <c r="N116" s="120"/>
      <c r="O116" s="120"/>
      <c r="P116" s="119"/>
      <c r="Q116" s="120"/>
    </row>
    <row r="117" spans="12:17" x14ac:dyDescent="0.25">
      <c r="L117" s="119"/>
      <c r="M117" s="120"/>
      <c r="N117" s="120"/>
      <c r="O117" s="120"/>
      <c r="P117" s="119"/>
      <c r="Q117" s="120"/>
    </row>
    <row r="118" spans="12:17" x14ac:dyDescent="0.25">
      <c r="L118" s="119"/>
      <c r="M118" s="120"/>
      <c r="N118" s="120"/>
      <c r="O118" s="120"/>
      <c r="P118" s="119"/>
      <c r="Q118" s="120"/>
    </row>
    <row r="119" spans="12:17" x14ac:dyDescent="0.25">
      <c r="L119" s="119"/>
      <c r="M119" s="120"/>
      <c r="N119" s="120"/>
      <c r="O119" s="120"/>
      <c r="P119" s="119"/>
      <c r="Q119" s="120"/>
    </row>
    <row r="120" spans="12:17" x14ac:dyDescent="0.25">
      <c r="L120" s="119"/>
      <c r="M120" s="120"/>
      <c r="N120" s="120"/>
      <c r="O120" s="120"/>
      <c r="P120" s="119"/>
      <c r="Q120" s="120"/>
    </row>
    <row r="121" spans="12:17" x14ac:dyDescent="0.25">
      <c r="L121" s="119"/>
      <c r="M121" s="120"/>
      <c r="N121" s="120"/>
      <c r="O121" s="120"/>
      <c r="P121" s="119"/>
      <c r="Q121" s="120"/>
    </row>
    <row r="122" spans="12:17" x14ac:dyDescent="0.25">
      <c r="L122" s="119"/>
      <c r="M122" s="120"/>
      <c r="N122" s="120"/>
      <c r="O122" s="120"/>
      <c r="P122" s="119"/>
      <c r="Q122" s="120"/>
    </row>
    <row r="123" spans="12:17" x14ac:dyDescent="0.25">
      <c r="L123" s="119"/>
      <c r="M123" s="120"/>
      <c r="N123" s="120"/>
      <c r="O123" s="120"/>
      <c r="P123" s="119"/>
      <c r="Q123" s="120"/>
    </row>
    <row r="124" spans="12:17" x14ac:dyDescent="0.25">
      <c r="L124" s="119"/>
      <c r="M124" s="120"/>
      <c r="N124" s="120"/>
      <c r="O124" s="120"/>
      <c r="P124" s="119"/>
      <c r="Q124" s="120"/>
    </row>
    <row r="125" spans="12:17" x14ac:dyDescent="0.25">
      <c r="L125" s="119"/>
      <c r="M125" s="120"/>
      <c r="N125" s="120"/>
      <c r="O125" s="120"/>
      <c r="P125" s="119"/>
      <c r="Q125" s="120"/>
    </row>
    <row r="126" spans="12:17" x14ac:dyDescent="0.25">
      <c r="L126" s="119"/>
      <c r="M126" s="120"/>
      <c r="N126" s="120"/>
      <c r="O126" s="120"/>
      <c r="P126" s="119"/>
      <c r="Q126" s="120"/>
    </row>
    <row r="127" spans="12:17" x14ac:dyDescent="0.25">
      <c r="L127" s="119"/>
      <c r="M127" s="120"/>
      <c r="N127" s="120"/>
      <c r="O127" s="120"/>
      <c r="P127" s="119"/>
      <c r="Q127" s="120"/>
    </row>
    <row r="128" spans="12:17" x14ac:dyDescent="0.25">
      <c r="L128" s="119"/>
      <c r="M128" s="120"/>
      <c r="N128" s="120"/>
      <c r="O128" s="120"/>
      <c r="P128" s="119"/>
      <c r="Q128" s="120"/>
    </row>
    <row r="129" spans="12:17" x14ac:dyDescent="0.25">
      <c r="L129" s="119"/>
      <c r="M129" s="120"/>
      <c r="N129" s="120"/>
      <c r="O129" s="120"/>
      <c r="P129" s="119"/>
      <c r="Q129" s="120"/>
    </row>
    <row r="130" spans="12:17" x14ac:dyDescent="0.25">
      <c r="L130" s="119"/>
      <c r="M130" s="120"/>
      <c r="N130" s="120"/>
      <c r="O130" s="120"/>
      <c r="P130" s="119"/>
      <c r="Q130" s="120"/>
    </row>
    <row r="131" spans="12:17" x14ac:dyDescent="0.25">
      <c r="L131" s="119"/>
      <c r="M131" s="120"/>
      <c r="N131" s="120"/>
      <c r="O131" s="120"/>
      <c r="P131" s="119"/>
      <c r="Q131" s="120"/>
    </row>
    <row r="132" spans="12:17" x14ac:dyDescent="0.25">
      <c r="L132" s="119"/>
      <c r="M132" s="120"/>
      <c r="N132" s="120"/>
      <c r="O132" s="120"/>
      <c r="P132" s="119"/>
      <c r="Q132" s="120"/>
    </row>
    <row r="133" spans="12:17" x14ac:dyDescent="0.25">
      <c r="L133" s="119"/>
      <c r="M133" s="120"/>
      <c r="N133" s="120"/>
      <c r="O133" s="120"/>
      <c r="P133" s="119"/>
      <c r="Q133" s="120"/>
    </row>
    <row r="134" spans="12:17" x14ac:dyDescent="0.25">
      <c r="L134" s="119"/>
      <c r="M134" s="120"/>
      <c r="N134" s="120"/>
      <c r="O134" s="120"/>
      <c r="P134" s="119"/>
      <c r="Q134" s="120"/>
    </row>
    <row r="135" spans="12:17" x14ac:dyDescent="0.25">
      <c r="L135" s="119"/>
      <c r="M135" s="120"/>
      <c r="N135" s="120"/>
      <c r="O135" s="120"/>
      <c r="P135" s="119"/>
      <c r="Q135" s="120"/>
    </row>
    <row r="136" spans="12:17" x14ac:dyDescent="0.25">
      <c r="L136" s="119"/>
      <c r="M136" s="120"/>
      <c r="N136" s="120"/>
      <c r="O136" s="120"/>
      <c r="P136" s="119"/>
      <c r="Q136" s="120"/>
    </row>
    <row r="137" spans="12:17" x14ac:dyDescent="0.25">
      <c r="L137" s="119"/>
      <c r="M137" s="120"/>
      <c r="N137" s="120"/>
      <c r="O137" s="120"/>
      <c r="P137" s="119"/>
      <c r="Q137" s="120"/>
    </row>
    <row r="138" spans="12:17" x14ac:dyDescent="0.25">
      <c r="L138" s="119"/>
      <c r="M138" s="120"/>
      <c r="N138" s="120"/>
      <c r="O138" s="120"/>
      <c r="P138" s="119"/>
      <c r="Q138" s="120"/>
    </row>
    <row r="139" spans="12:17" x14ac:dyDescent="0.25">
      <c r="L139" s="119"/>
      <c r="M139" s="120"/>
      <c r="N139" s="120"/>
      <c r="O139" s="120"/>
      <c r="P139" s="119"/>
      <c r="Q139" s="120"/>
    </row>
    <row r="140" spans="12:17" x14ac:dyDescent="0.25">
      <c r="L140" s="119"/>
      <c r="M140" s="120"/>
      <c r="N140" s="120"/>
      <c r="O140" s="120"/>
      <c r="P140" s="119"/>
      <c r="Q140" s="120"/>
    </row>
    <row r="141" spans="12:17" x14ac:dyDescent="0.25">
      <c r="L141" s="119"/>
      <c r="M141" s="120"/>
      <c r="N141" s="120"/>
      <c r="O141" s="120"/>
      <c r="P141" s="119"/>
      <c r="Q141" s="120"/>
    </row>
    <row r="142" spans="12:17" x14ac:dyDescent="0.25">
      <c r="L142" s="119"/>
      <c r="M142" s="120"/>
      <c r="N142" s="120"/>
      <c r="O142" s="120"/>
      <c r="P142" s="119"/>
      <c r="Q142" s="120"/>
    </row>
    <row r="143" spans="12:17" x14ac:dyDescent="0.25">
      <c r="L143" s="119"/>
      <c r="M143" s="120"/>
      <c r="N143" s="120"/>
      <c r="O143" s="120"/>
      <c r="P143" s="119"/>
      <c r="Q143" s="120"/>
    </row>
    <row r="144" spans="12:17" x14ac:dyDescent="0.25">
      <c r="L144" s="119"/>
      <c r="M144" s="120"/>
      <c r="N144" s="120"/>
      <c r="O144" s="120"/>
      <c r="P144" s="119"/>
      <c r="Q144" s="120"/>
    </row>
    <row r="145" spans="12:17" x14ac:dyDescent="0.25">
      <c r="L145" s="119"/>
      <c r="M145" s="120"/>
      <c r="N145" s="120"/>
      <c r="O145" s="120"/>
      <c r="P145" s="119"/>
      <c r="Q145" s="120"/>
    </row>
    <row r="146" spans="12:17" x14ac:dyDescent="0.25">
      <c r="L146" s="119"/>
      <c r="M146" s="120"/>
      <c r="N146" s="120"/>
      <c r="O146" s="120"/>
      <c r="P146" s="119"/>
      <c r="Q146" s="120"/>
    </row>
    <row r="147" spans="12:17" x14ac:dyDescent="0.25">
      <c r="L147" s="119"/>
      <c r="M147" s="120"/>
      <c r="N147" s="120"/>
      <c r="O147" s="120"/>
      <c r="P147" s="119"/>
      <c r="Q147" s="120"/>
    </row>
    <row r="148" spans="12:17" x14ac:dyDescent="0.25">
      <c r="L148" s="119"/>
      <c r="M148" s="120"/>
      <c r="N148" s="120"/>
      <c r="O148" s="120"/>
      <c r="P148" s="119"/>
      <c r="Q148" s="120"/>
    </row>
    <row r="149" spans="12:17" x14ac:dyDescent="0.25">
      <c r="L149" s="119"/>
      <c r="M149" s="120"/>
      <c r="N149" s="120"/>
      <c r="O149" s="120"/>
      <c r="P149" s="119"/>
      <c r="Q149" s="120"/>
    </row>
    <row r="150" spans="12:17" x14ac:dyDescent="0.25">
      <c r="L150" s="119"/>
      <c r="M150" s="120"/>
      <c r="N150" s="120"/>
      <c r="O150" s="120"/>
      <c r="P150" s="119"/>
      <c r="Q150" s="120"/>
    </row>
    <row r="151" spans="12:17" x14ac:dyDescent="0.25">
      <c r="L151" s="119"/>
      <c r="M151" s="120"/>
      <c r="N151" s="120"/>
      <c r="O151" s="120"/>
      <c r="P151" s="119"/>
      <c r="Q151" s="120"/>
    </row>
    <row r="152" spans="12:17" x14ac:dyDescent="0.25">
      <c r="L152" s="119"/>
      <c r="M152" s="120"/>
      <c r="N152" s="120"/>
      <c r="O152" s="120"/>
      <c r="P152" s="119"/>
      <c r="Q152" s="120"/>
    </row>
    <row r="153" spans="12:17" x14ac:dyDescent="0.25">
      <c r="L153" s="119"/>
      <c r="M153" s="120"/>
      <c r="N153" s="120"/>
      <c r="O153" s="120"/>
      <c r="P153" s="119"/>
      <c r="Q153" s="120"/>
    </row>
    <row r="154" spans="12:17" x14ac:dyDescent="0.25">
      <c r="L154" s="119"/>
      <c r="M154" s="120"/>
      <c r="N154" s="120"/>
      <c r="O154" s="120"/>
      <c r="P154" s="119"/>
      <c r="Q154" s="120"/>
    </row>
    <row r="155" spans="12:17" x14ac:dyDescent="0.25">
      <c r="L155" s="119"/>
      <c r="M155" s="120"/>
      <c r="N155" s="120"/>
      <c r="O155" s="120"/>
      <c r="P155" s="119"/>
      <c r="Q155" s="120"/>
    </row>
    <row r="156" spans="12:17" x14ac:dyDescent="0.25">
      <c r="L156" s="119"/>
      <c r="M156" s="120"/>
      <c r="N156" s="120"/>
      <c r="O156" s="120"/>
      <c r="P156" s="119"/>
      <c r="Q156" s="120"/>
    </row>
    <row r="157" spans="12:17" x14ac:dyDescent="0.25">
      <c r="L157" s="119"/>
      <c r="M157" s="120"/>
      <c r="N157" s="120"/>
      <c r="O157" s="120"/>
      <c r="P157" s="119"/>
      <c r="Q157" s="120"/>
    </row>
    <row r="158" spans="12:17" x14ac:dyDescent="0.25">
      <c r="L158" s="119"/>
      <c r="M158" s="120"/>
      <c r="N158" s="120"/>
      <c r="O158" s="120"/>
      <c r="P158" s="119"/>
      <c r="Q158" s="120"/>
    </row>
    <row r="159" spans="12:17" x14ac:dyDescent="0.25">
      <c r="L159" s="119"/>
      <c r="M159" s="120"/>
      <c r="N159" s="120"/>
      <c r="O159" s="120"/>
      <c r="P159" s="119"/>
      <c r="Q159" s="120"/>
    </row>
    <row r="160" spans="12:17" x14ac:dyDescent="0.25">
      <c r="L160" s="119"/>
      <c r="M160" s="120"/>
      <c r="N160" s="120"/>
      <c r="O160" s="120"/>
      <c r="P160" s="119"/>
      <c r="Q160" s="120"/>
    </row>
    <row r="161" spans="12:17" x14ac:dyDescent="0.25">
      <c r="L161" s="119"/>
      <c r="M161" s="120"/>
      <c r="N161" s="120"/>
      <c r="O161" s="120"/>
      <c r="P161" s="119"/>
      <c r="Q161" s="120"/>
    </row>
    <row r="162" spans="12:17" x14ac:dyDescent="0.25">
      <c r="L162" s="119"/>
      <c r="M162" s="120"/>
      <c r="N162" s="120"/>
      <c r="O162" s="120"/>
      <c r="P162" s="119"/>
      <c r="Q162" s="120"/>
    </row>
    <row r="163" spans="12:17" x14ac:dyDescent="0.25">
      <c r="L163" s="119"/>
      <c r="M163" s="120"/>
      <c r="N163" s="120"/>
      <c r="O163" s="120"/>
      <c r="P163" s="119"/>
      <c r="Q163" s="120"/>
    </row>
    <row r="164" spans="12:17" x14ac:dyDescent="0.25">
      <c r="L164" s="119"/>
      <c r="M164" s="120"/>
      <c r="N164" s="120"/>
      <c r="O164" s="120"/>
      <c r="P164" s="119"/>
      <c r="Q164" s="120"/>
    </row>
    <row r="165" spans="12:17" x14ac:dyDescent="0.25">
      <c r="L165" s="119"/>
      <c r="M165" s="120"/>
      <c r="N165" s="120"/>
      <c r="O165" s="120"/>
      <c r="P165" s="119"/>
      <c r="Q165" s="120"/>
    </row>
    <row r="166" spans="12:17" x14ac:dyDescent="0.25">
      <c r="L166" s="119"/>
      <c r="M166" s="120"/>
      <c r="N166" s="120"/>
      <c r="O166" s="120"/>
      <c r="P166" s="119"/>
      <c r="Q166" s="120"/>
    </row>
    <row r="167" spans="12:17" x14ac:dyDescent="0.25">
      <c r="L167" s="119"/>
      <c r="M167" s="120"/>
      <c r="N167" s="120"/>
      <c r="O167" s="120"/>
      <c r="P167" s="119"/>
      <c r="Q167" s="120"/>
    </row>
    <row r="168" spans="12:17" x14ac:dyDescent="0.25">
      <c r="L168" s="119"/>
      <c r="M168" s="120"/>
      <c r="N168" s="120"/>
      <c r="O168" s="120"/>
      <c r="P168" s="119"/>
      <c r="Q168" s="120"/>
    </row>
    <row r="169" spans="12:17" x14ac:dyDescent="0.25">
      <c r="L169" s="119"/>
      <c r="M169" s="120"/>
      <c r="N169" s="120"/>
      <c r="O169" s="120"/>
      <c r="P169" s="119"/>
      <c r="Q169" s="120"/>
    </row>
    <row r="170" spans="12:17" x14ac:dyDescent="0.25">
      <c r="L170" s="119"/>
      <c r="M170" s="120"/>
      <c r="N170" s="120"/>
      <c r="O170" s="120"/>
      <c r="P170" s="119"/>
      <c r="Q170" s="120"/>
    </row>
    <row r="171" spans="12:17" x14ac:dyDescent="0.25">
      <c r="L171" s="119"/>
      <c r="M171" s="120"/>
      <c r="N171" s="120"/>
      <c r="O171" s="120"/>
      <c r="P171" s="119"/>
      <c r="Q171" s="120"/>
    </row>
    <row r="172" spans="12:17" x14ac:dyDescent="0.25">
      <c r="L172" s="119"/>
      <c r="M172" s="120"/>
      <c r="N172" s="120"/>
      <c r="O172" s="120"/>
      <c r="P172" s="119"/>
      <c r="Q172" s="120"/>
    </row>
    <row r="173" spans="12:17" x14ac:dyDescent="0.25">
      <c r="L173" s="119"/>
      <c r="M173" s="120"/>
      <c r="N173" s="120"/>
      <c r="O173" s="120"/>
      <c r="P173" s="119"/>
      <c r="Q173" s="120"/>
    </row>
    <row r="174" spans="12:17" x14ac:dyDescent="0.25">
      <c r="L174" s="121"/>
      <c r="M174" s="122"/>
      <c r="N174" s="122"/>
      <c r="O174" s="122"/>
      <c r="P174" s="121"/>
      <c r="Q174" s="122"/>
    </row>
  </sheetData>
  <mergeCells count="5">
    <mergeCell ref="I2:I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3"/>
  <sheetViews>
    <sheetView topLeftCell="A70" workbookViewId="0">
      <selection activeCell="U1" sqref="U1:U1048576"/>
    </sheetView>
  </sheetViews>
  <sheetFormatPr defaultRowHeight="15.75" x14ac:dyDescent="0.25"/>
  <cols>
    <col min="1" max="1" width="37.5703125" style="72" customWidth="1"/>
    <col min="2" max="2" width="9.85546875" style="135" bestFit="1" customWidth="1"/>
    <col min="3" max="4" width="9.85546875" style="135" customWidth="1"/>
    <col min="5" max="7" width="17.85546875" style="135" customWidth="1"/>
    <col min="8" max="8" width="13.85546875" style="135" bestFit="1" customWidth="1"/>
    <col min="10" max="10" width="24.42578125" style="104" hidden="1" customWidth="1"/>
    <col min="11" max="12" width="11.140625" hidden="1" customWidth="1"/>
    <col min="13" max="13" width="10.140625" hidden="1" customWidth="1"/>
    <col min="14" max="14" width="8.85546875" customWidth="1"/>
    <col min="15" max="15" width="23.7109375" style="69" customWidth="1"/>
    <col min="16" max="17" width="8.85546875" customWidth="1"/>
    <col min="18" max="18" width="25" customWidth="1"/>
    <col min="19" max="20" width="8.85546875" customWidth="1"/>
    <col min="21" max="21" width="29.42578125" style="104" customWidth="1"/>
    <col min="22" max="23" width="8.85546875" customWidth="1"/>
    <col min="24" max="24" width="30.5703125" style="104" customWidth="1"/>
    <col min="25" max="25" width="9.85546875" style="104" customWidth="1"/>
    <col min="26" max="27" width="8.85546875" customWidth="1"/>
    <col min="28" max="28" width="27.5703125" style="104" customWidth="1"/>
    <col min="29" max="29" width="9.85546875" style="104" customWidth="1"/>
    <col min="31" max="31" width="23.7109375" style="69" customWidth="1"/>
  </cols>
  <sheetData>
    <row r="1" spans="1:32" x14ac:dyDescent="0.25">
      <c r="A1" s="76"/>
      <c r="J1" s="99"/>
      <c r="K1" s="235" t="s">
        <v>125</v>
      </c>
      <c r="L1" s="236"/>
      <c r="M1" s="236"/>
      <c r="O1" s="67"/>
      <c r="P1" s="41"/>
      <c r="AE1" s="67"/>
    </row>
    <row r="2" spans="1:32" ht="15.6" customHeight="1" x14ac:dyDescent="0.25">
      <c r="A2" s="76"/>
      <c r="J2" s="100"/>
      <c r="K2" s="97"/>
      <c r="L2" s="98"/>
      <c r="M2" s="98"/>
      <c r="O2" s="231" t="s">
        <v>140</v>
      </c>
      <c r="P2" s="233" t="s">
        <v>87</v>
      </c>
      <c r="U2" s="104" t="s">
        <v>142</v>
      </c>
      <c r="AB2"/>
      <c r="AE2" s="178" t="s">
        <v>72</v>
      </c>
      <c r="AF2" s="136">
        <v>1478</v>
      </c>
    </row>
    <row r="3" spans="1:32" ht="31.15" customHeight="1" x14ac:dyDescent="0.25">
      <c r="A3" s="173" t="s">
        <v>0</v>
      </c>
      <c r="B3" s="143" t="s">
        <v>121</v>
      </c>
      <c r="C3" s="143" t="s">
        <v>122</v>
      </c>
      <c r="D3" s="143" t="s">
        <v>123</v>
      </c>
      <c r="E3" s="143" t="s">
        <v>124</v>
      </c>
      <c r="F3" s="143" t="s">
        <v>139</v>
      </c>
      <c r="G3" s="174" t="s">
        <v>152</v>
      </c>
      <c r="H3" s="174" t="s">
        <v>109</v>
      </c>
      <c r="J3" s="101"/>
      <c r="K3" s="57" t="s">
        <v>126</v>
      </c>
      <c r="L3" s="57" t="s">
        <v>127</v>
      </c>
      <c r="M3" s="57" t="s">
        <v>106</v>
      </c>
      <c r="O3" s="232"/>
      <c r="P3" s="233"/>
      <c r="R3" s="137" t="s">
        <v>141</v>
      </c>
      <c r="S3" s="138"/>
      <c r="U3" s="105" t="s">
        <v>110</v>
      </c>
      <c r="V3" s="136">
        <v>48516</v>
      </c>
      <c r="X3" s="151" t="s">
        <v>143</v>
      </c>
      <c r="Y3" s="150">
        <v>1712539</v>
      </c>
      <c r="AB3"/>
      <c r="AC3" s="150"/>
      <c r="AE3" s="178" t="s">
        <v>71</v>
      </c>
      <c r="AF3" s="136">
        <v>2978</v>
      </c>
    </row>
    <row r="4" spans="1:32" ht="15.6" customHeight="1" x14ac:dyDescent="0.25">
      <c r="A4" s="173"/>
      <c r="B4" s="175" t="s">
        <v>108</v>
      </c>
      <c r="C4" s="175"/>
      <c r="D4" s="175"/>
      <c r="E4" s="175"/>
      <c r="F4" s="143"/>
      <c r="G4" s="174"/>
      <c r="H4" s="174"/>
      <c r="J4" s="95" t="s">
        <v>107</v>
      </c>
      <c r="K4" s="77">
        <v>146493388</v>
      </c>
      <c r="L4" s="78">
        <v>109428960</v>
      </c>
      <c r="M4" s="58">
        <v>37064428</v>
      </c>
      <c r="O4" s="107" t="s">
        <v>58</v>
      </c>
      <c r="P4" s="115">
        <v>878</v>
      </c>
      <c r="R4" s="139" t="s">
        <v>2</v>
      </c>
      <c r="S4" s="140">
        <v>5491</v>
      </c>
      <c r="U4" s="105" t="s">
        <v>111</v>
      </c>
      <c r="V4" s="136">
        <v>36950</v>
      </c>
      <c r="X4" s="152" t="s">
        <v>144</v>
      </c>
      <c r="Y4" s="155">
        <v>420444</v>
      </c>
      <c r="AB4"/>
      <c r="AC4" s="155"/>
      <c r="AE4" s="107" t="s">
        <v>73</v>
      </c>
      <c r="AF4" s="136">
        <v>751</v>
      </c>
    </row>
    <row r="5" spans="1:32" x14ac:dyDescent="0.25">
      <c r="A5" s="73" t="s">
        <v>110</v>
      </c>
      <c r="B5" s="136">
        <f t="shared" ref="B5:B36" si="0">VLOOKUP(A5,$U$3:$V$87,2,0)</f>
        <v>48516</v>
      </c>
      <c r="C5" s="136">
        <f>VLOOKUP(A5,$O$4:$P$86,2,0)</f>
        <v>0</v>
      </c>
      <c r="D5" s="136">
        <f t="shared" ref="D5:D49" si="1">VLOOKUP(A5,$R$4:$S$99,2,0)</f>
        <v>11757</v>
      </c>
      <c r="E5" s="136">
        <v>0</v>
      </c>
      <c r="F5" s="136">
        <f t="shared" ref="F5:F36" si="2">SUM(B5:E5)</f>
        <v>60273</v>
      </c>
      <c r="G5" s="136">
        <f t="shared" ref="G5:G36" si="3">VLOOKUP(A5,$X$4:$Y$98,2,0)</f>
        <v>116430</v>
      </c>
      <c r="H5" s="136">
        <f t="shared" ref="H5:H36" si="4">VLOOKUP(A5,$J$4:$K$99,2,0)</f>
        <v>12657195</v>
      </c>
      <c r="J5" s="96" t="s">
        <v>7</v>
      </c>
      <c r="K5" s="79">
        <v>39342755</v>
      </c>
      <c r="L5" s="80">
        <v>32399285</v>
      </c>
      <c r="M5" s="59">
        <v>6943470</v>
      </c>
      <c r="O5" s="107" t="s">
        <v>74</v>
      </c>
      <c r="P5" s="115">
        <v>399</v>
      </c>
      <c r="R5" s="139" t="s">
        <v>3</v>
      </c>
      <c r="S5" s="140">
        <v>4318</v>
      </c>
      <c r="U5" s="105" t="s">
        <v>12</v>
      </c>
      <c r="V5" s="149">
        <v>23244</v>
      </c>
      <c r="X5" s="153" t="s">
        <v>19</v>
      </c>
      <c r="Y5" s="156">
        <v>15772</v>
      </c>
      <c r="AB5"/>
      <c r="AC5" s="156"/>
      <c r="AE5" s="107" t="s">
        <v>77</v>
      </c>
      <c r="AF5" s="136">
        <v>108</v>
      </c>
    </row>
    <row r="6" spans="1:32" x14ac:dyDescent="0.25">
      <c r="A6" s="73" t="s">
        <v>111</v>
      </c>
      <c r="B6" s="136">
        <f t="shared" si="0"/>
        <v>36950</v>
      </c>
      <c r="C6" s="136">
        <f>VLOOKUP(A6,$O$4:$P$86,2,0)</f>
        <v>6</v>
      </c>
      <c r="D6" s="136">
        <f t="shared" si="1"/>
        <v>9450</v>
      </c>
      <c r="E6" s="136">
        <v>0</v>
      </c>
      <c r="F6" s="136">
        <f t="shared" si="2"/>
        <v>46406</v>
      </c>
      <c r="G6" s="136">
        <f t="shared" si="3"/>
        <v>82760</v>
      </c>
      <c r="H6" s="136">
        <f t="shared" si="4"/>
        <v>5393412</v>
      </c>
      <c r="J6" s="102" t="s">
        <v>19</v>
      </c>
      <c r="K6" s="81">
        <v>1546119</v>
      </c>
      <c r="L6" s="82">
        <v>1044046</v>
      </c>
      <c r="M6" s="60">
        <v>502073</v>
      </c>
      <c r="O6" s="107" t="s">
        <v>43</v>
      </c>
      <c r="P6" s="115">
        <v>163</v>
      </c>
      <c r="R6" s="139" t="s">
        <v>4</v>
      </c>
      <c r="S6" s="140">
        <v>2382</v>
      </c>
      <c r="U6" s="105" t="s">
        <v>49</v>
      </c>
      <c r="V6" s="149">
        <v>20148</v>
      </c>
      <c r="X6" s="153" t="s">
        <v>14</v>
      </c>
      <c r="Y6" s="156">
        <v>12063</v>
      </c>
      <c r="AB6"/>
      <c r="AC6" s="156">
        <f>SUM(AC7:AC45)</f>
        <v>15085</v>
      </c>
      <c r="AE6" s="107" t="s">
        <v>70</v>
      </c>
      <c r="AF6" s="136">
        <v>3554</v>
      </c>
    </row>
    <row r="7" spans="1:32" ht="17.45" customHeight="1" x14ac:dyDescent="0.25">
      <c r="A7" s="73" t="s">
        <v>12</v>
      </c>
      <c r="B7" s="136">
        <f t="shared" si="0"/>
        <v>23244</v>
      </c>
      <c r="C7" s="136">
        <f>VLOOKUP(A7,$O$4:$P$86,2,0)</f>
        <v>0</v>
      </c>
      <c r="D7" s="136">
        <f t="shared" si="1"/>
        <v>14485</v>
      </c>
      <c r="E7" s="136">
        <v>0</v>
      </c>
      <c r="F7" s="136">
        <f t="shared" si="2"/>
        <v>37729</v>
      </c>
      <c r="G7" s="136">
        <f t="shared" si="3"/>
        <v>94352</v>
      </c>
      <c r="H7" s="136">
        <f t="shared" si="4"/>
        <v>7702094</v>
      </c>
      <c r="J7" s="102" t="s">
        <v>14</v>
      </c>
      <c r="K7" s="81">
        <v>1187860</v>
      </c>
      <c r="L7" s="82">
        <v>836336</v>
      </c>
      <c r="M7" s="60">
        <v>351524</v>
      </c>
      <c r="O7" s="107" t="s">
        <v>53</v>
      </c>
      <c r="P7" s="115">
        <v>249</v>
      </c>
      <c r="R7" s="139" t="s">
        <v>5</v>
      </c>
      <c r="S7" s="140">
        <v>218</v>
      </c>
      <c r="U7" s="105" t="s">
        <v>3</v>
      </c>
      <c r="V7" s="149">
        <v>12770</v>
      </c>
      <c r="X7" s="153" t="s">
        <v>16</v>
      </c>
      <c r="Y7" s="156">
        <v>15169</v>
      </c>
      <c r="AB7" s="153" t="s">
        <v>72</v>
      </c>
      <c r="AC7" s="156">
        <v>1583</v>
      </c>
      <c r="AE7" s="107" t="s">
        <v>69</v>
      </c>
      <c r="AF7" s="136">
        <v>1582</v>
      </c>
    </row>
    <row r="8" spans="1:32" ht="17.45" customHeight="1" x14ac:dyDescent="0.25">
      <c r="A8" s="73" t="s">
        <v>49</v>
      </c>
      <c r="B8" s="136">
        <f t="shared" si="0"/>
        <v>20148</v>
      </c>
      <c r="C8" s="136">
        <f t="shared" ref="C8:C39" si="5">VLOOKUP(A8,$O$4:$P$87,2,0)</f>
        <v>779</v>
      </c>
      <c r="D8" s="136">
        <f t="shared" si="1"/>
        <v>5523</v>
      </c>
      <c r="E8" s="136">
        <v>0</v>
      </c>
      <c r="F8" s="136">
        <f t="shared" si="2"/>
        <v>26450</v>
      </c>
      <c r="G8" s="136">
        <f t="shared" si="3"/>
        <v>54169</v>
      </c>
      <c r="H8" s="136">
        <f t="shared" si="4"/>
        <v>5682500</v>
      </c>
      <c r="J8" s="102" t="s">
        <v>16</v>
      </c>
      <c r="K8" s="81">
        <v>1350805</v>
      </c>
      <c r="L8" s="82">
        <v>1056383</v>
      </c>
      <c r="M8" s="60">
        <v>294422</v>
      </c>
      <c r="O8" s="107" t="s">
        <v>19</v>
      </c>
      <c r="P8" s="115">
        <v>1302</v>
      </c>
      <c r="R8" s="141" t="s">
        <v>6</v>
      </c>
      <c r="S8" s="142">
        <f>SUM(S4:S7)</f>
        <v>12409</v>
      </c>
      <c r="U8" s="105" t="s">
        <v>2</v>
      </c>
      <c r="V8" s="149">
        <v>11711</v>
      </c>
      <c r="X8" s="153" t="s">
        <v>10</v>
      </c>
      <c r="Y8" s="156">
        <v>27780</v>
      </c>
      <c r="AB8" s="153" t="s">
        <v>71</v>
      </c>
      <c r="AC8" s="156">
        <v>3350</v>
      </c>
      <c r="AE8" s="107" t="s">
        <v>74</v>
      </c>
      <c r="AF8" s="136">
        <v>1177</v>
      </c>
    </row>
    <row r="9" spans="1:32" ht="17.45" customHeight="1" x14ac:dyDescent="0.25">
      <c r="A9" s="73" t="s">
        <v>3</v>
      </c>
      <c r="B9" s="136">
        <f t="shared" si="0"/>
        <v>12770</v>
      </c>
      <c r="C9" s="136">
        <f t="shared" si="5"/>
        <v>686</v>
      </c>
      <c r="D9" s="136">
        <f t="shared" si="1"/>
        <v>4318</v>
      </c>
      <c r="E9" s="136">
        <v>0</v>
      </c>
      <c r="F9" s="136">
        <f t="shared" si="2"/>
        <v>17774</v>
      </c>
      <c r="G9" s="136">
        <f t="shared" si="3"/>
        <v>60163</v>
      </c>
      <c r="H9" s="136">
        <f t="shared" si="4"/>
        <v>4301283</v>
      </c>
      <c r="J9" s="102" t="s">
        <v>10</v>
      </c>
      <c r="K9" s="81">
        <v>2315652</v>
      </c>
      <c r="L9" s="82">
        <v>1573689</v>
      </c>
      <c r="M9" s="60">
        <v>741963</v>
      </c>
      <c r="O9" s="107" t="s">
        <v>14</v>
      </c>
      <c r="P9" s="115">
        <v>492</v>
      </c>
      <c r="R9" s="137" t="s">
        <v>7</v>
      </c>
      <c r="S9" s="138"/>
      <c r="U9" s="105" t="s">
        <v>28</v>
      </c>
      <c r="V9" s="149">
        <v>10652</v>
      </c>
      <c r="X9" s="153" t="s">
        <v>21</v>
      </c>
      <c r="Y9" s="156">
        <v>8883</v>
      </c>
      <c r="AB9" s="153" t="s">
        <v>73</v>
      </c>
      <c r="AC9" s="156">
        <v>929</v>
      </c>
      <c r="AE9" s="107" t="s">
        <v>91</v>
      </c>
      <c r="AF9" s="136">
        <v>176</v>
      </c>
    </row>
    <row r="10" spans="1:32" ht="17.45" customHeight="1" x14ac:dyDescent="0.25">
      <c r="A10" s="73" t="s">
        <v>2</v>
      </c>
      <c r="B10" s="136">
        <f t="shared" si="0"/>
        <v>11711</v>
      </c>
      <c r="C10" s="136">
        <f t="shared" si="5"/>
        <v>796</v>
      </c>
      <c r="D10" s="136">
        <f t="shared" si="1"/>
        <v>5491</v>
      </c>
      <c r="E10" s="136">
        <v>0</v>
      </c>
      <c r="F10" s="136">
        <f t="shared" si="2"/>
        <v>17998</v>
      </c>
      <c r="G10" s="136">
        <f t="shared" si="3"/>
        <v>25872</v>
      </c>
      <c r="H10" s="136">
        <f t="shared" si="4"/>
        <v>1539975</v>
      </c>
      <c r="J10" s="102" t="s">
        <v>21</v>
      </c>
      <c r="K10" s="81">
        <v>992415</v>
      </c>
      <c r="L10" s="82">
        <v>811383</v>
      </c>
      <c r="M10" s="60">
        <v>181032</v>
      </c>
      <c r="O10" s="107" t="s">
        <v>16</v>
      </c>
      <c r="P10" s="115">
        <v>580</v>
      </c>
      <c r="R10" s="139" t="s">
        <v>8</v>
      </c>
      <c r="S10" s="140">
        <v>498</v>
      </c>
      <c r="U10" s="105" t="s">
        <v>59</v>
      </c>
      <c r="V10" s="149">
        <v>9832</v>
      </c>
      <c r="X10" s="153" t="s">
        <v>9</v>
      </c>
      <c r="Y10" s="156">
        <v>12694</v>
      </c>
      <c r="AB10" s="153" t="s">
        <v>77</v>
      </c>
      <c r="AC10" s="156">
        <v>145</v>
      </c>
      <c r="AE10" s="107" t="s">
        <v>75</v>
      </c>
      <c r="AF10" s="136">
        <v>762</v>
      </c>
    </row>
    <row r="11" spans="1:32" ht="17.45" customHeight="1" x14ac:dyDescent="0.25">
      <c r="A11" s="73" t="s">
        <v>50</v>
      </c>
      <c r="B11" s="136">
        <f t="shared" si="0"/>
        <v>11341</v>
      </c>
      <c r="C11" s="136">
        <f t="shared" si="5"/>
        <v>1124</v>
      </c>
      <c r="D11" s="136">
        <f t="shared" si="1"/>
        <v>3116</v>
      </c>
      <c r="E11" s="136">
        <v>0</v>
      </c>
      <c r="F11" s="136">
        <f t="shared" si="2"/>
        <v>15581</v>
      </c>
      <c r="G11" s="136">
        <f t="shared" si="3"/>
        <v>42180</v>
      </c>
      <c r="H11" s="136">
        <f t="shared" si="4"/>
        <v>4191527</v>
      </c>
      <c r="J11" s="102" t="s">
        <v>9</v>
      </c>
      <c r="K11" s="81">
        <v>1001589</v>
      </c>
      <c r="L11" s="82">
        <v>759625</v>
      </c>
      <c r="M11" s="60">
        <v>241964</v>
      </c>
      <c r="O11" s="107" t="s">
        <v>51</v>
      </c>
      <c r="P11" s="115">
        <v>715</v>
      </c>
      <c r="R11" s="139" t="s">
        <v>9</v>
      </c>
      <c r="S11" s="140">
        <v>1030</v>
      </c>
      <c r="U11" s="105" t="s">
        <v>50</v>
      </c>
      <c r="V11" s="149">
        <v>11341</v>
      </c>
      <c r="X11" s="153" t="s">
        <v>22</v>
      </c>
      <c r="Y11" s="156">
        <v>7226</v>
      </c>
      <c r="AB11" s="153" t="s">
        <v>70</v>
      </c>
      <c r="AC11" s="156">
        <v>4222</v>
      </c>
      <c r="AE11" s="107" t="s">
        <v>119</v>
      </c>
      <c r="AF11" s="136">
        <v>43</v>
      </c>
    </row>
    <row r="12" spans="1:32" ht="17.45" customHeight="1" x14ac:dyDescent="0.25">
      <c r="A12" s="73" t="s">
        <v>28</v>
      </c>
      <c r="B12" s="136">
        <f t="shared" si="0"/>
        <v>10652</v>
      </c>
      <c r="C12" s="136">
        <f t="shared" si="5"/>
        <v>1724</v>
      </c>
      <c r="D12" s="136">
        <f t="shared" si="1"/>
        <v>4939</v>
      </c>
      <c r="E12" s="136">
        <v>0</v>
      </c>
      <c r="F12" s="136">
        <f t="shared" si="2"/>
        <v>17315</v>
      </c>
      <c r="G12" s="136">
        <f t="shared" si="3"/>
        <v>61662</v>
      </c>
      <c r="H12" s="136">
        <f t="shared" si="4"/>
        <v>3898698</v>
      </c>
      <c r="J12" s="102" t="s">
        <v>22</v>
      </c>
      <c r="K12" s="81">
        <v>631179</v>
      </c>
      <c r="L12" s="82">
        <v>460136</v>
      </c>
      <c r="M12" s="60">
        <v>171043</v>
      </c>
      <c r="O12" s="107" t="s">
        <v>90</v>
      </c>
      <c r="P12" s="115">
        <v>176</v>
      </c>
      <c r="R12" s="139" t="s">
        <v>10</v>
      </c>
      <c r="S12" s="140">
        <v>2376</v>
      </c>
      <c r="U12" s="105" t="s">
        <v>88</v>
      </c>
      <c r="V12" s="149">
        <v>8854</v>
      </c>
      <c r="X12" s="153" t="s">
        <v>8</v>
      </c>
      <c r="Y12" s="156">
        <v>11270</v>
      </c>
      <c r="AB12" s="153" t="s">
        <v>69</v>
      </c>
      <c r="AC12" s="156">
        <v>2156</v>
      </c>
      <c r="AE12" s="107" t="s">
        <v>118</v>
      </c>
      <c r="AF12" s="136">
        <v>36</v>
      </c>
    </row>
    <row r="13" spans="1:32" ht="17.45" customHeight="1" x14ac:dyDescent="0.25">
      <c r="A13" s="73" t="s">
        <v>59</v>
      </c>
      <c r="B13" s="136">
        <f t="shared" si="0"/>
        <v>9832</v>
      </c>
      <c r="C13" s="136">
        <f t="shared" si="5"/>
        <v>2597</v>
      </c>
      <c r="D13" s="136">
        <f t="shared" si="1"/>
        <v>3602</v>
      </c>
      <c r="E13" s="136">
        <v>0</v>
      </c>
      <c r="F13" s="136">
        <f t="shared" si="2"/>
        <v>16031</v>
      </c>
      <c r="G13" s="136">
        <f t="shared" si="3"/>
        <v>45183</v>
      </c>
      <c r="H13" s="136">
        <f t="shared" si="4"/>
        <v>2792291</v>
      </c>
      <c r="J13" s="102" t="s">
        <v>8</v>
      </c>
      <c r="K13" s="81">
        <v>1101185</v>
      </c>
      <c r="L13" s="82">
        <v>755474</v>
      </c>
      <c r="M13" s="60">
        <v>345711</v>
      </c>
      <c r="O13" s="107" t="s">
        <v>10</v>
      </c>
      <c r="P13" s="115">
        <v>1086</v>
      </c>
      <c r="R13" s="139" t="s">
        <v>110</v>
      </c>
      <c r="S13" s="140">
        <v>11757</v>
      </c>
      <c r="U13" s="105" t="s">
        <v>62</v>
      </c>
      <c r="V13" s="149">
        <v>6867</v>
      </c>
      <c r="X13" s="153" t="s">
        <v>23</v>
      </c>
      <c r="Y13" s="156">
        <v>11953</v>
      </c>
      <c r="AB13" s="153" t="s">
        <v>74</v>
      </c>
      <c r="AC13" s="156">
        <v>1424</v>
      </c>
      <c r="AE13" s="107" t="s">
        <v>129</v>
      </c>
      <c r="AF13" s="136">
        <f>SUM(AF2:AF12)</f>
        <v>12645</v>
      </c>
    </row>
    <row r="14" spans="1:32" ht="17.45" customHeight="1" x14ac:dyDescent="0.25">
      <c r="A14" s="73" t="s">
        <v>88</v>
      </c>
      <c r="B14" s="136">
        <f t="shared" si="0"/>
        <v>8854</v>
      </c>
      <c r="C14" s="136">
        <f t="shared" si="5"/>
        <v>2731</v>
      </c>
      <c r="D14" s="136">
        <f t="shared" si="1"/>
        <v>4214</v>
      </c>
      <c r="E14" s="136">
        <v>0</v>
      </c>
      <c r="F14" s="136">
        <f t="shared" si="2"/>
        <v>15799</v>
      </c>
      <c r="G14" s="136">
        <f t="shared" si="3"/>
        <v>59231</v>
      </c>
      <c r="H14" s="136">
        <f t="shared" si="4"/>
        <v>4027316</v>
      </c>
      <c r="J14" s="102" t="s">
        <v>23</v>
      </c>
      <c r="K14" s="81">
        <v>1133776</v>
      </c>
      <c r="L14" s="82">
        <v>732615</v>
      </c>
      <c r="M14" s="60">
        <v>401161</v>
      </c>
      <c r="O14" s="107" t="s">
        <v>110</v>
      </c>
      <c r="P14" s="115">
        <v>0</v>
      </c>
      <c r="R14" s="139" t="s">
        <v>12</v>
      </c>
      <c r="S14" s="140">
        <v>14485</v>
      </c>
      <c r="U14" s="105" t="s">
        <v>29</v>
      </c>
      <c r="V14" s="149">
        <v>6575</v>
      </c>
      <c r="X14" s="153" t="s">
        <v>12</v>
      </c>
      <c r="Y14" s="156">
        <v>94352</v>
      </c>
      <c r="AB14" s="153" t="s">
        <v>91</v>
      </c>
      <c r="AC14" s="156">
        <v>288</v>
      </c>
      <c r="AE14" s="119"/>
    </row>
    <row r="15" spans="1:32" ht="17.45" customHeight="1" x14ac:dyDescent="0.25">
      <c r="A15" s="73" t="s">
        <v>10</v>
      </c>
      <c r="B15" s="136">
        <f t="shared" si="0"/>
        <v>7788</v>
      </c>
      <c r="C15" s="136">
        <f t="shared" si="5"/>
        <v>1086</v>
      </c>
      <c r="D15" s="136">
        <f t="shared" si="1"/>
        <v>2376</v>
      </c>
      <c r="E15" s="136">
        <v>0</v>
      </c>
      <c r="F15" s="136">
        <f t="shared" si="2"/>
        <v>11250</v>
      </c>
      <c r="G15" s="136">
        <f t="shared" si="3"/>
        <v>27780</v>
      </c>
      <c r="H15" s="136">
        <f t="shared" si="4"/>
        <v>2315652</v>
      </c>
      <c r="J15" s="102" t="s">
        <v>12</v>
      </c>
      <c r="K15" s="81">
        <v>7702094</v>
      </c>
      <c r="L15" s="82">
        <v>6279884</v>
      </c>
      <c r="M15" s="60">
        <v>1422210</v>
      </c>
      <c r="O15" s="107" t="s">
        <v>111</v>
      </c>
      <c r="P15" s="115">
        <v>6</v>
      </c>
      <c r="R15" s="139" t="s">
        <v>13</v>
      </c>
      <c r="S15" s="140">
        <v>1158</v>
      </c>
      <c r="U15" s="105" t="s">
        <v>10</v>
      </c>
      <c r="V15" s="149">
        <v>7788</v>
      </c>
      <c r="X15" s="153" t="s">
        <v>24</v>
      </c>
      <c r="Y15" s="156">
        <v>9204</v>
      </c>
      <c r="AB15" s="153" t="s">
        <v>75</v>
      </c>
      <c r="AC15" s="156">
        <v>880</v>
      </c>
      <c r="AE15" s="119"/>
    </row>
    <row r="16" spans="1:32" ht="17.45" customHeight="1" x14ac:dyDescent="0.25">
      <c r="A16" s="73" t="s">
        <v>62</v>
      </c>
      <c r="B16" s="136">
        <f t="shared" si="0"/>
        <v>6867</v>
      </c>
      <c r="C16" s="136">
        <f t="shared" si="5"/>
        <v>809</v>
      </c>
      <c r="D16" s="136">
        <f t="shared" si="1"/>
        <v>2232</v>
      </c>
      <c r="E16" s="136">
        <v>0</v>
      </c>
      <c r="F16" s="136">
        <f t="shared" si="2"/>
        <v>9908</v>
      </c>
      <c r="G16" s="136">
        <f t="shared" si="3"/>
        <v>41023</v>
      </c>
      <c r="H16" s="136">
        <f t="shared" si="4"/>
        <v>2861911</v>
      </c>
      <c r="J16" s="102" t="s">
        <v>24</v>
      </c>
      <c r="K16" s="81">
        <v>729612</v>
      </c>
      <c r="L16" s="82">
        <v>486966</v>
      </c>
      <c r="M16" s="60">
        <v>242646</v>
      </c>
      <c r="O16" s="107" t="s">
        <v>115</v>
      </c>
      <c r="P16" s="115">
        <v>0</v>
      </c>
      <c r="R16" s="139" t="s">
        <v>14</v>
      </c>
      <c r="S16" s="140">
        <v>894</v>
      </c>
      <c r="U16" s="105" t="s">
        <v>42</v>
      </c>
      <c r="V16" s="149">
        <v>4781</v>
      </c>
      <c r="X16" s="153" t="s">
        <v>13</v>
      </c>
      <c r="Y16" s="156">
        <v>14195</v>
      </c>
      <c r="AB16" s="153" t="s">
        <v>119</v>
      </c>
      <c r="AC16" s="156">
        <v>66</v>
      </c>
      <c r="AE16" s="119"/>
    </row>
    <row r="17" spans="1:31" ht="17.45" customHeight="1" x14ac:dyDescent="0.25">
      <c r="A17" s="73" t="s">
        <v>29</v>
      </c>
      <c r="B17" s="136">
        <f t="shared" si="0"/>
        <v>6575</v>
      </c>
      <c r="C17" s="136">
        <f t="shared" si="5"/>
        <v>635</v>
      </c>
      <c r="D17" s="136">
        <f t="shared" si="1"/>
        <v>2421</v>
      </c>
      <c r="E17" s="136">
        <v>0</v>
      </c>
      <c r="F17" s="136">
        <f t="shared" si="2"/>
        <v>9631</v>
      </c>
      <c r="G17" s="136">
        <f t="shared" si="3"/>
        <v>38251</v>
      </c>
      <c r="H17" s="136">
        <f t="shared" si="4"/>
        <v>2589949</v>
      </c>
      <c r="J17" s="102" t="s">
        <v>13</v>
      </c>
      <c r="K17" s="81">
        <v>1103922</v>
      </c>
      <c r="L17" s="82">
        <v>797116</v>
      </c>
      <c r="M17" s="60">
        <v>306806</v>
      </c>
      <c r="O17" s="73" t="s">
        <v>119</v>
      </c>
      <c r="P17" s="115">
        <v>28</v>
      </c>
      <c r="R17" s="139" t="s">
        <v>15</v>
      </c>
      <c r="S17" s="140">
        <v>613</v>
      </c>
      <c r="U17" s="105" t="s">
        <v>4</v>
      </c>
      <c r="V17" s="149">
        <v>6491</v>
      </c>
      <c r="X17" s="153" t="s">
        <v>25</v>
      </c>
      <c r="Y17" s="156">
        <v>9911</v>
      </c>
      <c r="AB17" s="153" t="s">
        <v>92</v>
      </c>
      <c r="AC17" s="156">
        <v>10</v>
      </c>
      <c r="AE17" s="179"/>
    </row>
    <row r="18" spans="1:31" ht="17.45" customHeight="1" x14ac:dyDescent="0.25">
      <c r="A18" s="73" t="s">
        <v>4</v>
      </c>
      <c r="B18" s="136">
        <f t="shared" si="0"/>
        <v>6491</v>
      </c>
      <c r="C18" s="136">
        <f t="shared" si="5"/>
        <v>905</v>
      </c>
      <c r="D18" s="136">
        <f t="shared" si="1"/>
        <v>2382</v>
      </c>
      <c r="E18" s="136">
        <v>0</v>
      </c>
      <c r="F18" s="136">
        <f t="shared" si="2"/>
        <v>9778</v>
      </c>
      <c r="G18" s="136">
        <f t="shared" si="3"/>
        <v>48484</v>
      </c>
      <c r="H18" s="136">
        <f t="shared" si="4"/>
        <v>3455197</v>
      </c>
      <c r="J18" s="102" t="s">
        <v>25</v>
      </c>
      <c r="K18" s="81">
        <v>928255</v>
      </c>
      <c r="L18" s="82">
        <v>667543</v>
      </c>
      <c r="M18" s="60">
        <v>260712</v>
      </c>
      <c r="O18" s="107" t="s">
        <v>73</v>
      </c>
      <c r="P18" s="115">
        <v>241</v>
      </c>
      <c r="R18" s="139" t="s">
        <v>16</v>
      </c>
      <c r="S18" s="140">
        <v>733</v>
      </c>
      <c r="U18" s="105" t="s">
        <v>27</v>
      </c>
      <c r="V18" s="149">
        <v>6250</v>
      </c>
      <c r="X18" s="153" t="s">
        <v>18</v>
      </c>
      <c r="Y18" s="156">
        <v>9560</v>
      </c>
      <c r="AB18" s="153" t="s">
        <v>58</v>
      </c>
      <c r="AC18" s="156">
        <v>18</v>
      </c>
      <c r="AE18" s="119"/>
    </row>
    <row r="19" spans="1:31" ht="17.45" customHeight="1" x14ac:dyDescent="0.25">
      <c r="A19" s="73" t="s">
        <v>27</v>
      </c>
      <c r="B19" s="136">
        <f t="shared" si="0"/>
        <v>6250</v>
      </c>
      <c r="C19" s="136">
        <f t="shared" si="5"/>
        <v>677</v>
      </c>
      <c r="D19" s="136">
        <f t="shared" si="1"/>
        <v>2421</v>
      </c>
      <c r="E19" s="136">
        <v>0</v>
      </c>
      <c r="F19" s="136">
        <f t="shared" si="2"/>
        <v>9348</v>
      </c>
      <c r="G19" s="136">
        <f t="shared" si="3"/>
        <v>38506</v>
      </c>
      <c r="H19" s="136">
        <f t="shared" si="4"/>
        <v>3167461</v>
      </c>
      <c r="J19" s="102" t="s">
        <v>18</v>
      </c>
      <c r="K19" s="81">
        <v>1001254</v>
      </c>
      <c r="L19" s="82">
        <v>615437</v>
      </c>
      <c r="M19" s="60">
        <v>385817</v>
      </c>
      <c r="O19" s="107" t="s">
        <v>21</v>
      </c>
      <c r="P19" s="115">
        <v>272</v>
      </c>
      <c r="R19" s="139" t="s">
        <v>17</v>
      </c>
      <c r="S19" s="140">
        <v>612</v>
      </c>
      <c r="U19" s="105" t="s">
        <v>30</v>
      </c>
      <c r="V19" s="149">
        <v>4640</v>
      </c>
      <c r="X19" s="153" t="s">
        <v>15</v>
      </c>
      <c r="Y19" s="156">
        <v>15056</v>
      </c>
      <c r="AB19" s="153" t="s">
        <v>110</v>
      </c>
      <c r="AC19" s="156">
        <v>2</v>
      </c>
      <c r="AE19" s="119"/>
    </row>
    <row r="20" spans="1:31" ht="17.45" customHeight="1" x14ac:dyDescent="0.25">
      <c r="A20" s="73" t="s">
        <v>112</v>
      </c>
      <c r="B20" s="136">
        <f t="shared" si="0"/>
        <v>4980</v>
      </c>
      <c r="C20" s="136">
        <f t="shared" si="5"/>
        <v>809</v>
      </c>
      <c r="D20" s="136">
        <f t="shared" si="1"/>
        <v>2520</v>
      </c>
      <c r="E20" s="136">
        <v>0</v>
      </c>
      <c r="F20" s="136">
        <f t="shared" si="2"/>
        <v>8309</v>
      </c>
      <c r="G20" s="136">
        <f t="shared" si="3"/>
        <v>20345</v>
      </c>
      <c r="H20" s="136">
        <f t="shared" si="4"/>
        <v>1213312</v>
      </c>
      <c r="J20" s="102" t="s">
        <v>15</v>
      </c>
      <c r="K20" s="81">
        <v>1253569</v>
      </c>
      <c r="L20" s="82">
        <v>955238</v>
      </c>
      <c r="M20" s="60">
        <v>298331</v>
      </c>
      <c r="O20" s="107" t="s">
        <v>60</v>
      </c>
      <c r="P20" s="115">
        <v>632</v>
      </c>
      <c r="R20" s="139" t="s">
        <v>18</v>
      </c>
      <c r="S20" s="140">
        <v>454</v>
      </c>
      <c r="U20" s="105" t="s">
        <v>95</v>
      </c>
      <c r="V20" s="149">
        <v>4613</v>
      </c>
      <c r="X20" s="153" t="s">
        <v>17</v>
      </c>
      <c r="Y20" s="156">
        <v>15575</v>
      </c>
      <c r="AB20" s="153" t="s">
        <v>60</v>
      </c>
      <c r="AC20" s="156">
        <v>2</v>
      </c>
      <c r="AE20" s="119"/>
    </row>
    <row r="21" spans="1:31" ht="17.45" customHeight="1" x14ac:dyDescent="0.25">
      <c r="A21" s="73" t="s">
        <v>42</v>
      </c>
      <c r="B21" s="136">
        <f t="shared" si="0"/>
        <v>4781</v>
      </c>
      <c r="C21" s="136">
        <f t="shared" si="5"/>
        <v>1419</v>
      </c>
      <c r="D21" s="136">
        <f t="shared" si="1"/>
        <v>3129</v>
      </c>
      <c r="E21" s="136">
        <v>0</v>
      </c>
      <c r="F21" s="136">
        <f t="shared" si="2"/>
        <v>9329</v>
      </c>
      <c r="G21" s="136">
        <f t="shared" si="3"/>
        <v>24836</v>
      </c>
      <c r="H21" s="136">
        <f t="shared" si="4"/>
        <v>1884955</v>
      </c>
      <c r="J21" s="102" t="s">
        <v>17</v>
      </c>
      <c r="K21" s="81">
        <v>1458401</v>
      </c>
      <c r="L21" s="82">
        <v>1090472</v>
      </c>
      <c r="M21" s="60">
        <v>367929</v>
      </c>
      <c r="O21" s="107" t="s">
        <v>131</v>
      </c>
      <c r="P21" s="115">
        <v>229</v>
      </c>
      <c r="R21" s="139" t="s">
        <v>19</v>
      </c>
      <c r="S21" s="140">
        <v>376</v>
      </c>
      <c r="U21" s="105" t="s">
        <v>112</v>
      </c>
      <c r="V21" s="149">
        <v>4980</v>
      </c>
      <c r="X21" s="153" t="s">
        <v>20</v>
      </c>
      <c r="Y21" s="156">
        <v>13351</v>
      </c>
      <c r="AB21" s="153" t="s">
        <v>59</v>
      </c>
      <c r="AC21" s="156">
        <v>0</v>
      </c>
      <c r="AE21" s="119"/>
    </row>
    <row r="22" spans="1:31" ht="17.45" customHeight="1" x14ac:dyDescent="0.25">
      <c r="A22" s="73" t="s">
        <v>30</v>
      </c>
      <c r="B22" s="136">
        <f t="shared" si="0"/>
        <v>4640</v>
      </c>
      <c r="C22" s="136">
        <f t="shared" si="5"/>
        <v>1507</v>
      </c>
      <c r="D22" s="136">
        <f t="shared" si="1"/>
        <v>2178</v>
      </c>
      <c r="E22" s="136">
        <v>0</v>
      </c>
      <c r="F22" s="136">
        <f t="shared" si="2"/>
        <v>8325</v>
      </c>
      <c r="G22" s="136">
        <f t="shared" si="3"/>
        <v>35339</v>
      </c>
      <c r="H22" s="136">
        <f t="shared" si="4"/>
        <v>3190381</v>
      </c>
      <c r="J22" s="102" t="s">
        <v>20</v>
      </c>
      <c r="K22" s="81">
        <v>1247873</v>
      </c>
      <c r="L22" s="82">
        <v>1017722</v>
      </c>
      <c r="M22" s="60">
        <v>230151</v>
      </c>
      <c r="O22" s="107" t="s">
        <v>41</v>
      </c>
      <c r="P22" s="115">
        <v>789</v>
      </c>
      <c r="R22" s="139" t="s">
        <v>20</v>
      </c>
      <c r="S22" s="140">
        <v>1005</v>
      </c>
      <c r="U22" s="105" t="s">
        <v>41</v>
      </c>
      <c r="V22" s="149">
        <v>3802</v>
      </c>
      <c r="X22" s="153" t="s">
        <v>110</v>
      </c>
      <c r="Y22" s="156">
        <v>116430</v>
      </c>
      <c r="AB22" s="153" t="s">
        <v>62</v>
      </c>
      <c r="AC22" s="156">
        <v>0</v>
      </c>
      <c r="AE22" s="119"/>
    </row>
    <row r="23" spans="1:31" ht="17.45" customHeight="1" x14ac:dyDescent="0.25">
      <c r="A23" s="73" t="s">
        <v>95</v>
      </c>
      <c r="B23" s="136">
        <f t="shared" si="0"/>
        <v>4613</v>
      </c>
      <c r="C23" s="136">
        <f t="shared" si="5"/>
        <v>1842</v>
      </c>
      <c r="D23" s="136">
        <f t="shared" si="1"/>
        <v>1795</v>
      </c>
      <c r="E23" s="136">
        <v>0</v>
      </c>
      <c r="F23" s="136">
        <f t="shared" si="2"/>
        <v>8250</v>
      </c>
      <c r="G23" s="136">
        <f t="shared" si="3"/>
        <v>24046</v>
      </c>
      <c r="H23" s="136">
        <f t="shared" si="4"/>
        <v>1497328</v>
      </c>
      <c r="J23" s="102" t="s">
        <v>110</v>
      </c>
      <c r="K23" s="81">
        <v>12657195</v>
      </c>
      <c r="L23" s="82">
        <v>12459220</v>
      </c>
      <c r="M23" s="60">
        <v>197975</v>
      </c>
      <c r="O23" s="107" t="s">
        <v>9</v>
      </c>
      <c r="P23" s="115">
        <v>466</v>
      </c>
      <c r="R23" s="139" t="s">
        <v>21</v>
      </c>
      <c r="S23" s="140">
        <v>332</v>
      </c>
      <c r="U23" s="105" t="s">
        <v>58</v>
      </c>
      <c r="V23" s="149">
        <v>4115</v>
      </c>
      <c r="X23" s="152" t="s">
        <v>145</v>
      </c>
      <c r="Y23" s="156">
        <v>199762</v>
      </c>
      <c r="AB23" s="153" t="s">
        <v>12</v>
      </c>
      <c r="AC23" s="156">
        <v>0</v>
      </c>
      <c r="AE23" s="119"/>
    </row>
    <row r="24" spans="1:31" ht="17.45" customHeight="1" x14ac:dyDescent="0.25">
      <c r="A24" s="73" t="s">
        <v>58</v>
      </c>
      <c r="B24" s="136">
        <f t="shared" si="0"/>
        <v>4115</v>
      </c>
      <c r="C24" s="136">
        <f t="shared" si="5"/>
        <v>878</v>
      </c>
      <c r="D24" s="136">
        <f t="shared" si="1"/>
        <v>886</v>
      </c>
      <c r="E24" s="136">
        <v>0</v>
      </c>
      <c r="F24" s="136">
        <f t="shared" si="2"/>
        <v>5879</v>
      </c>
      <c r="G24" s="136">
        <f t="shared" si="3"/>
        <v>29372</v>
      </c>
      <c r="H24" s="136">
        <f t="shared" si="4"/>
        <v>2306963</v>
      </c>
      <c r="J24" s="96" t="s">
        <v>39</v>
      </c>
      <c r="K24" s="79">
        <v>13967478</v>
      </c>
      <c r="L24" s="80">
        <v>11865413</v>
      </c>
      <c r="M24" s="59">
        <v>2102065</v>
      </c>
      <c r="O24" s="107" t="s">
        <v>77</v>
      </c>
      <c r="P24" s="115">
        <v>19</v>
      </c>
      <c r="R24" s="139" t="s">
        <v>22</v>
      </c>
      <c r="S24" s="140">
        <v>316</v>
      </c>
      <c r="U24" s="105" t="s">
        <v>51</v>
      </c>
      <c r="V24" s="149">
        <v>3464</v>
      </c>
      <c r="X24" s="153" t="s">
        <v>89</v>
      </c>
      <c r="Y24" s="156">
        <v>8611</v>
      </c>
      <c r="AB24" s="153" t="s">
        <v>111</v>
      </c>
      <c r="AC24" s="156">
        <v>0</v>
      </c>
      <c r="AE24" s="119"/>
    </row>
    <row r="25" spans="1:31" ht="17.45" customHeight="1" x14ac:dyDescent="0.25">
      <c r="A25" s="73" t="s">
        <v>41</v>
      </c>
      <c r="B25" s="136">
        <f t="shared" si="0"/>
        <v>3802</v>
      </c>
      <c r="C25" s="136">
        <f t="shared" si="5"/>
        <v>789</v>
      </c>
      <c r="D25" s="136">
        <f t="shared" si="1"/>
        <v>1313</v>
      </c>
      <c r="E25" s="136">
        <v>0</v>
      </c>
      <c r="F25" s="136">
        <f t="shared" si="2"/>
        <v>5904</v>
      </c>
      <c r="G25" s="136">
        <f t="shared" si="3"/>
        <v>13316</v>
      </c>
      <c r="H25" s="136">
        <f t="shared" si="4"/>
        <v>1016056</v>
      </c>
      <c r="J25" s="102" t="s">
        <v>89</v>
      </c>
      <c r="K25" s="81">
        <v>611751</v>
      </c>
      <c r="L25" s="82">
        <v>496054</v>
      </c>
      <c r="M25" s="60">
        <v>115697</v>
      </c>
      <c r="O25" s="107" t="s">
        <v>132</v>
      </c>
      <c r="P25" s="115">
        <v>90</v>
      </c>
      <c r="R25" s="139" t="s">
        <v>23</v>
      </c>
      <c r="S25" s="140">
        <v>755</v>
      </c>
      <c r="U25" s="105" t="s">
        <v>13</v>
      </c>
      <c r="V25" s="149">
        <v>3331</v>
      </c>
      <c r="X25" s="153" t="s">
        <v>45</v>
      </c>
      <c r="Y25" s="156">
        <v>12975</v>
      </c>
      <c r="AB25" s="153" t="s">
        <v>42</v>
      </c>
      <c r="AC25" s="156">
        <v>2</v>
      </c>
      <c r="AE25" s="119"/>
    </row>
    <row r="26" spans="1:31" ht="17.45" customHeight="1" x14ac:dyDescent="0.25">
      <c r="A26" s="73" t="s">
        <v>31</v>
      </c>
      <c r="B26" s="136">
        <f t="shared" si="0"/>
        <v>3638</v>
      </c>
      <c r="C26" s="136">
        <f t="shared" si="5"/>
        <v>1197</v>
      </c>
      <c r="D26" s="136">
        <f t="shared" si="1"/>
        <v>1552</v>
      </c>
      <c r="E26" s="136">
        <v>0</v>
      </c>
      <c r="F26" s="136">
        <f t="shared" si="2"/>
        <v>6387</v>
      </c>
      <c r="G26" s="136">
        <f t="shared" si="3"/>
        <v>26945</v>
      </c>
      <c r="H26" s="136">
        <f t="shared" si="4"/>
        <v>1951071</v>
      </c>
      <c r="J26" s="102" t="s">
        <v>45</v>
      </c>
      <c r="K26" s="81">
        <v>817166</v>
      </c>
      <c r="L26" s="82">
        <v>639454</v>
      </c>
      <c r="M26" s="60">
        <v>177712</v>
      </c>
      <c r="O26" s="73" t="s">
        <v>113</v>
      </c>
      <c r="P26" s="115">
        <v>721</v>
      </c>
      <c r="R26" s="139" t="s">
        <v>24</v>
      </c>
      <c r="S26" s="140">
        <v>459</v>
      </c>
      <c r="U26" s="105" t="s">
        <v>60</v>
      </c>
      <c r="V26" s="149">
        <v>2658</v>
      </c>
      <c r="X26" s="153"/>
      <c r="Y26" s="156"/>
      <c r="AB26" s="153" t="s">
        <v>10</v>
      </c>
      <c r="AC26" s="156">
        <v>0</v>
      </c>
      <c r="AE26" s="179"/>
    </row>
    <row r="27" spans="1:31" ht="17.45" customHeight="1" x14ac:dyDescent="0.25">
      <c r="A27" s="73" t="s">
        <v>51</v>
      </c>
      <c r="B27" s="136">
        <f t="shared" si="0"/>
        <v>3464</v>
      </c>
      <c r="C27" s="136">
        <f t="shared" si="5"/>
        <v>715</v>
      </c>
      <c r="D27" s="136">
        <f t="shared" si="1"/>
        <v>1209</v>
      </c>
      <c r="E27" s="136">
        <v>0</v>
      </c>
      <c r="F27" s="136">
        <f t="shared" si="2"/>
        <v>5388</v>
      </c>
      <c r="G27" s="136">
        <f t="shared" si="3"/>
        <v>24009</v>
      </c>
      <c r="H27" s="136">
        <f t="shared" si="4"/>
        <v>2483568</v>
      </c>
      <c r="J27" s="102"/>
      <c r="K27" s="81"/>
      <c r="L27" s="82"/>
      <c r="M27" s="60"/>
      <c r="O27" s="107" t="s">
        <v>33</v>
      </c>
      <c r="P27" s="115">
        <v>357</v>
      </c>
      <c r="R27" s="139" t="s">
        <v>25</v>
      </c>
      <c r="S27" s="140">
        <v>459</v>
      </c>
      <c r="U27" s="105" t="s">
        <v>43</v>
      </c>
      <c r="V27" s="149">
        <v>2673</v>
      </c>
      <c r="X27" s="73" t="s">
        <v>120</v>
      </c>
      <c r="Y27" s="156">
        <v>488</v>
      </c>
      <c r="AB27" s="153" t="s">
        <v>90</v>
      </c>
      <c r="AC27" s="156">
        <v>4</v>
      </c>
      <c r="AE27" s="119"/>
    </row>
    <row r="28" spans="1:31" ht="17.45" customHeight="1" x14ac:dyDescent="0.25">
      <c r="A28" s="73" t="s">
        <v>13</v>
      </c>
      <c r="B28" s="136">
        <f t="shared" si="0"/>
        <v>3331</v>
      </c>
      <c r="C28" s="136">
        <f t="shared" si="5"/>
        <v>870</v>
      </c>
      <c r="D28" s="136">
        <f t="shared" si="1"/>
        <v>1158</v>
      </c>
      <c r="E28" s="136">
        <v>0</v>
      </c>
      <c r="F28" s="136">
        <f t="shared" si="2"/>
        <v>5359</v>
      </c>
      <c r="G28" s="136">
        <f t="shared" si="3"/>
        <v>14195</v>
      </c>
      <c r="H28" s="136">
        <f t="shared" si="4"/>
        <v>1103922</v>
      </c>
      <c r="J28" s="73" t="s">
        <v>120</v>
      </c>
      <c r="K28" s="83">
        <v>44258</v>
      </c>
      <c r="L28" s="84">
        <v>32764</v>
      </c>
      <c r="M28" s="61">
        <v>11494</v>
      </c>
      <c r="O28" s="107" t="s">
        <v>22</v>
      </c>
      <c r="P28" s="115">
        <v>364</v>
      </c>
      <c r="R28" s="141" t="s">
        <v>6</v>
      </c>
      <c r="S28" s="142">
        <f>SUM(S10:S27)</f>
        <v>38312</v>
      </c>
      <c r="U28" s="73" t="s">
        <v>113</v>
      </c>
      <c r="V28" s="149">
        <v>3104</v>
      </c>
      <c r="X28" s="153" t="s">
        <v>43</v>
      </c>
      <c r="Y28" s="156">
        <v>16643</v>
      </c>
      <c r="AB28" s="153" t="s">
        <v>27</v>
      </c>
      <c r="AC28" s="156">
        <v>0</v>
      </c>
      <c r="AE28" s="119"/>
    </row>
    <row r="29" spans="1:31" ht="17.45" customHeight="1" x14ac:dyDescent="0.25">
      <c r="A29" s="73" t="s">
        <v>79</v>
      </c>
      <c r="B29" s="136">
        <f t="shared" si="0"/>
        <v>3325</v>
      </c>
      <c r="C29" s="136">
        <f t="shared" si="5"/>
        <v>621</v>
      </c>
      <c r="D29" s="136">
        <f t="shared" si="1"/>
        <v>914</v>
      </c>
      <c r="E29" s="136">
        <v>0</v>
      </c>
      <c r="F29" s="136">
        <f t="shared" si="2"/>
        <v>4860</v>
      </c>
      <c r="G29" s="136">
        <f t="shared" si="3"/>
        <v>22994</v>
      </c>
      <c r="H29" s="136">
        <f t="shared" si="4"/>
        <v>2799099</v>
      </c>
      <c r="J29" s="73" t="s">
        <v>43</v>
      </c>
      <c r="K29" s="83">
        <v>1088059</v>
      </c>
      <c r="L29" s="84">
        <v>858771</v>
      </c>
      <c r="M29" s="61">
        <v>229288</v>
      </c>
      <c r="O29" s="107" t="s">
        <v>49</v>
      </c>
      <c r="P29" s="115">
        <v>779</v>
      </c>
      <c r="R29" s="137" t="s">
        <v>26</v>
      </c>
      <c r="S29" s="138"/>
      <c r="U29" s="105" t="s">
        <v>32</v>
      </c>
      <c r="V29" s="149">
        <v>3235</v>
      </c>
      <c r="X29" s="153" t="s">
        <v>90</v>
      </c>
      <c r="Y29" s="156">
        <v>16615</v>
      </c>
      <c r="AB29" s="153" t="s">
        <v>3</v>
      </c>
      <c r="AC29" s="156">
        <v>0</v>
      </c>
      <c r="AE29" s="119"/>
    </row>
    <row r="30" spans="1:31" ht="17.45" customHeight="1" x14ac:dyDescent="0.25">
      <c r="A30" s="73" t="s">
        <v>32</v>
      </c>
      <c r="B30" s="136">
        <f t="shared" si="0"/>
        <v>3235</v>
      </c>
      <c r="C30" s="136">
        <f t="shared" si="5"/>
        <v>1016</v>
      </c>
      <c r="D30" s="136">
        <f t="shared" si="1"/>
        <v>1106</v>
      </c>
      <c r="E30" s="136">
        <v>0</v>
      </c>
      <c r="F30" s="136">
        <f t="shared" si="2"/>
        <v>5357</v>
      </c>
      <c r="G30" s="136">
        <f t="shared" si="3"/>
        <v>15776</v>
      </c>
      <c r="H30" s="136">
        <f t="shared" si="4"/>
        <v>1298887</v>
      </c>
      <c r="J30" s="102" t="s">
        <v>90</v>
      </c>
      <c r="K30" s="81">
        <v>1156098</v>
      </c>
      <c r="L30" s="82">
        <v>840333</v>
      </c>
      <c r="M30" s="60">
        <v>315765</v>
      </c>
      <c r="O30" s="107" t="s">
        <v>62</v>
      </c>
      <c r="P30" s="115">
        <v>809</v>
      </c>
      <c r="R30" s="139" t="s">
        <v>27</v>
      </c>
      <c r="S30" s="140">
        <v>2421</v>
      </c>
      <c r="U30" s="105" t="s">
        <v>79</v>
      </c>
      <c r="V30" s="149">
        <v>3325</v>
      </c>
      <c r="X30" s="153" t="s">
        <v>41</v>
      </c>
      <c r="Y30" s="156">
        <v>13316</v>
      </c>
      <c r="AB30" s="153" t="s">
        <v>43</v>
      </c>
      <c r="AC30" s="156">
        <v>1</v>
      </c>
      <c r="AE30" s="119"/>
    </row>
    <row r="31" spans="1:31" ht="17.45" customHeight="1" x14ac:dyDescent="0.25">
      <c r="A31" s="73" t="s">
        <v>113</v>
      </c>
      <c r="B31" s="136">
        <f t="shared" si="0"/>
        <v>3104</v>
      </c>
      <c r="C31" s="136">
        <f t="shared" si="5"/>
        <v>721</v>
      </c>
      <c r="D31" s="136">
        <f t="shared" si="1"/>
        <v>764</v>
      </c>
      <c r="E31" s="136">
        <v>0</v>
      </c>
      <c r="F31" s="136">
        <f t="shared" si="2"/>
        <v>4589</v>
      </c>
      <c r="G31" s="136">
        <f t="shared" si="3"/>
        <v>30612</v>
      </c>
      <c r="H31" s="136">
        <f t="shared" si="4"/>
        <v>2646115</v>
      </c>
      <c r="J31" s="102" t="s">
        <v>41</v>
      </c>
      <c r="K31" s="81">
        <v>1016056</v>
      </c>
      <c r="L31" s="82">
        <v>789607</v>
      </c>
      <c r="M31" s="60">
        <v>226449</v>
      </c>
      <c r="O31" s="107" t="s">
        <v>5</v>
      </c>
      <c r="P31" s="115">
        <v>238</v>
      </c>
      <c r="R31" s="139" t="s">
        <v>28</v>
      </c>
      <c r="S31" s="140">
        <v>4939</v>
      </c>
      <c r="U31" s="105" t="s">
        <v>31</v>
      </c>
      <c r="V31" s="149">
        <v>3638</v>
      </c>
      <c r="X31" s="153" t="s">
        <v>42</v>
      </c>
      <c r="Y31" s="156">
        <v>24836</v>
      </c>
      <c r="AB31" s="153" t="s">
        <v>49</v>
      </c>
      <c r="AC31" s="156">
        <v>0</v>
      </c>
      <c r="AE31" s="119"/>
    </row>
    <row r="32" spans="1:31" ht="17.45" customHeight="1" x14ac:dyDescent="0.25">
      <c r="A32" s="73" t="s">
        <v>33</v>
      </c>
      <c r="B32" s="136">
        <f t="shared" si="0"/>
        <v>3080</v>
      </c>
      <c r="C32" s="136">
        <f t="shared" si="5"/>
        <v>357</v>
      </c>
      <c r="D32" s="136">
        <f t="shared" si="1"/>
        <v>1371</v>
      </c>
      <c r="E32" s="136">
        <v>0</v>
      </c>
      <c r="F32" s="136">
        <f t="shared" si="2"/>
        <v>4808</v>
      </c>
      <c r="G32" s="136">
        <f t="shared" si="3"/>
        <v>18592</v>
      </c>
      <c r="H32" s="136">
        <f t="shared" si="4"/>
        <v>1256792</v>
      </c>
      <c r="J32" s="102" t="s">
        <v>42</v>
      </c>
      <c r="K32" s="81">
        <v>1884955</v>
      </c>
      <c r="L32" s="82">
        <v>1267429</v>
      </c>
      <c r="M32" s="60">
        <v>617526</v>
      </c>
      <c r="O32" s="107" t="s">
        <v>8</v>
      </c>
      <c r="P32" s="115">
        <v>591</v>
      </c>
      <c r="R32" s="139" t="s">
        <v>29</v>
      </c>
      <c r="S32" s="140">
        <v>2421</v>
      </c>
      <c r="U32" s="105" t="s">
        <v>33</v>
      </c>
      <c r="V32" s="149">
        <v>3080</v>
      </c>
      <c r="X32" s="153" t="s">
        <v>47</v>
      </c>
      <c r="Y32" s="156">
        <v>9929</v>
      </c>
      <c r="AB32" s="153" t="s">
        <v>41</v>
      </c>
      <c r="AC32" s="156">
        <v>0</v>
      </c>
      <c r="AE32" s="119"/>
    </row>
    <row r="33" spans="1:31" ht="17.45" customHeight="1" x14ac:dyDescent="0.25">
      <c r="A33" s="73" t="s">
        <v>36</v>
      </c>
      <c r="B33" s="136">
        <f t="shared" si="0"/>
        <v>2952</v>
      </c>
      <c r="C33" s="136">
        <f t="shared" si="5"/>
        <v>767</v>
      </c>
      <c r="D33" s="136">
        <f t="shared" si="1"/>
        <v>1058</v>
      </c>
      <c r="E33" s="136">
        <v>0</v>
      </c>
      <c r="F33" s="136">
        <f t="shared" si="2"/>
        <v>4777</v>
      </c>
      <c r="G33" s="136">
        <f t="shared" si="3"/>
        <v>26290</v>
      </c>
      <c r="H33" s="136">
        <f t="shared" si="4"/>
        <v>2409428</v>
      </c>
      <c r="J33" s="102" t="s">
        <v>47</v>
      </c>
      <c r="K33" s="81">
        <v>737281</v>
      </c>
      <c r="L33" s="82">
        <v>679439</v>
      </c>
      <c r="M33" s="60">
        <v>57842</v>
      </c>
      <c r="O33" s="107" t="s">
        <v>42</v>
      </c>
      <c r="P33" s="115">
        <v>1419</v>
      </c>
      <c r="R33" s="139" t="s">
        <v>30</v>
      </c>
      <c r="S33" s="140">
        <v>2178</v>
      </c>
      <c r="U33" s="105" t="s">
        <v>90</v>
      </c>
      <c r="V33" s="149">
        <v>2801</v>
      </c>
      <c r="X33" s="153" t="s">
        <v>46</v>
      </c>
      <c r="Y33" s="156">
        <v>7192</v>
      </c>
      <c r="AB33" s="153" t="s">
        <v>8</v>
      </c>
      <c r="AC33" s="156">
        <v>0</v>
      </c>
      <c r="AE33" s="119"/>
    </row>
    <row r="34" spans="1:31" ht="17.45" customHeight="1" x14ac:dyDescent="0.25">
      <c r="A34" s="73" t="s">
        <v>90</v>
      </c>
      <c r="B34" s="136">
        <f t="shared" si="0"/>
        <v>2801</v>
      </c>
      <c r="C34" s="136">
        <f t="shared" si="5"/>
        <v>176</v>
      </c>
      <c r="D34" s="136">
        <f t="shared" si="1"/>
        <v>1292</v>
      </c>
      <c r="E34" s="136">
        <v>0</v>
      </c>
      <c r="F34" s="136">
        <f t="shared" si="2"/>
        <v>4269</v>
      </c>
      <c r="G34" s="136">
        <f t="shared" si="3"/>
        <v>16615</v>
      </c>
      <c r="H34" s="136">
        <f t="shared" si="4"/>
        <v>1156098</v>
      </c>
      <c r="J34" s="102" t="s">
        <v>46</v>
      </c>
      <c r="K34" s="81">
        <v>594870</v>
      </c>
      <c r="L34" s="82">
        <v>425942</v>
      </c>
      <c r="M34" s="60">
        <v>168928</v>
      </c>
      <c r="O34" s="107" t="s">
        <v>23</v>
      </c>
      <c r="P34" s="115">
        <v>593</v>
      </c>
      <c r="R34" s="139" t="s">
        <v>31</v>
      </c>
      <c r="S34" s="140">
        <v>1552</v>
      </c>
      <c r="U34" s="105" t="s">
        <v>17</v>
      </c>
      <c r="V34" s="149">
        <v>2130</v>
      </c>
      <c r="X34" s="153" t="s">
        <v>44</v>
      </c>
      <c r="Y34" s="156">
        <v>6397</v>
      </c>
      <c r="AB34" s="153" t="s">
        <v>113</v>
      </c>
      <c r="AC34" s="156">
        <v>1</v>
      </c>
      <c r="AE34" s="119"/>
    </row>
    <row r="35" spans="1:31" ht="17.45" customHeight="1" x14ac:dyDescent="0.25">
      <c r="A35" s="73" t="s">
        <v>43</v>
      </c>
      <c r="B35" s="136">
        <f t="shared" si="0"/>
        <v>2673</v>
      </c>
      <c r="C35" s="136">
        <f t="shared" si="5"/>
        <v>163</v>
      </c>
      <c r="D35" s="136">
        <f t="shared" si="1"/>
        <v>631</v>
      </c>
      <c r="E35" s="136">
        <v>0</v>
      </c>
      <c r="F35" s="136">
        <f t="shared" si="2"/>
        <v>3467</v>
      </c>
      <c r="G35" s="136">
        <f t="shared" si="3"/>
        <v>16643</v>
      </c>
      <c r="H35" s="136">
        <f t="shared" si="4"/>
        <v>1088059</v>
      </c>
      <c r="J35" s="102" t="s">
        <v>44</v>
      </c>
      <c r="K35" s="81">
        <v>623572</v>
      </c>
      <c r="L35" s="82">
        <v>442208</v>
      </c>
      <c r="M35" s="60">
        <v>181364</v>
      </c>
      <c r="O35" s="107" t="s">
        <v>91</v>
      </c>
      <c r="P35" s="146">
        <v>6</v>
      </c>
      <c r="R35" s="139" t="s">
        <v>88</v>
      </c>
      <c r="S35" s="140">
        <v>4214</v>
      </c>
      <c r="U35" s="105" t="s">
        <v>114</v>
      </c>
      <c r="V35" s="149">
        <v>1768</v>
      </c>
      <c r="X35" s="153" t="s">
        <v>111</v>
      </c>
      <c r="Y35" s="156">
        <v>82760</v>
      </c>
      <c r="AB35" s="153" t="s">
        <v>30</v>
      </c>
      <c r="AC35" s="156">
        <v>0</v>
      </c>
      <c r="AE35" s="119"/>
    </row>
    <row r="36" spans="1:31" ht="17.45" customHeight="1" x14ac:dyDescent="0.25">
      <c r="A36" s="73" t="s">
        <v>60</v>
      </c>
      <c r="B36" s="136">
        <f t="shared" si="0"/>
        <v>2658</v>
      </c>
      <c r="C36" s="136">
        <f t="shared" si="5"/>
        <v>632</v>
      </c>
      <c r="D36" s="136">
        <f t="shared" si="1"/>
        <v>1013</v>
      </c>
      <c r="E36" s="136">
        <v>0</v>
      </c>
      <c r="F36" s="136">
        <f t="shared" si="2"/>
        <v>4303</v>
      </c>
      <c r="G36" s="136">
        <f t="shared" si="3"/>
        <v>26375</v>
      </c>
      <c r="H36" s="136">
        <f t="shared" si="4"/>
        <v>2383416</v>
      </c>
      <c r="J36" s="73" t="s">
        <v>111</v>
      </c>
      <c r="K36" s="85">
        <v>5393412</v>
      </c>
      <c r="L36" s="86">
        <v>5393412</v>
      </c>
      <c r="M36" s="62">
        <v>0</v>
      </c>
      <c r="O36" s="107" t="s">
        <v>12</v>
      </c>
      <c r="P36" s="115">
        <v>0</v>
      </c>
      <c r="R36" s="139" t="s">
        <v>32</v>
      </c>
      <c r="S36" s="140">
        <v>1106</v>
      </c>
      <c r="U36" s="105" t="s">
        <v>9</v>
      </c>
      <c r="V36" s="149">
        <v>2175</v>
      </c>
      <c r="X36" s="152" t="s">
        <v>146</v>
      </c>
      <c r="Y36" s="156">
        <v>144676</v>
      </c>
      <c r="AB36" s="153" t="s">
        <v>64</v>
      </c>
      <c r="AC36" s="156">
        <v>1</v>
      </c>
      <c r="AE36" s="119"/>
    </row>
    <row r="37" spans="1:31" ht="17.45" customHeight="1" x14ac:dyDescent="0.25">
      <c r="A37" s="73" t="s">
        <v>34</v>
      </c>
      <c r="B37" s="136">
        <f t="shared" ref="B37:B68" si="6">VLOOKUP(A37,$U$3:$V$87,2,0)</f>
        <v>2553</v>
      </c>
      <c r="C37" s="136">
        <f t="shared" si="5"/>
        <v>330</v>
      </c>
      <c r="D37" s="136">
        <f t="shared" si="1"/>
        <v>1062</v>
      </c>
      <c r="E37" s="136">
        <v>0</v>
      </c>
      <c r="F37" s="136">
        <f t="shared" ref="F37:F68" si="7">SUM(B37:E37)</f>
        <v>3945</v>
      </c>
      <c r="G37" s="136">
        <f t="shared" ref="G37:G68" si="8">VLOOKUP(A37,$X$4:$Y$98,2,0)</f>
        <v>15520</v>
      </c>
      <c r="H37" s="136">
        <f t="shared" ref="H37:H68" si="9">VLOOKUP(A37,$J$4:$K$99,2,0)</f>
        <v>1224532</v>
      </c>
      <c r="J37" s="95" t="s">
        <v>48</v>
      </c>
      <c r="K37" s="77">
        <v>16482363</v>
      </c>
      <c r="L37" s="78">
        <v>10361275</v>
      </c>
      <c r="M37" s="58">
        <v>6121088</v>
      </c>
      <c r="O37" s="107" t="s">
        <v>47</v>
      </c>
      <c r="P37" s="115">
        <v>2</v>
      </c>
      <c r="R37" s="139" t="s">
        <v>33</v>
      </c>
      <c r="S37" s="140">
        <v>1371</v>
      </c>
      <c r="U37" s="105" t="s">
        <v>36</v>
      </c>
      <c r="V37" s="149">
        <v>2952</v>
      </c>
      <c r="X37" s="73" t="s">
        <v>52</v>
      </c>
      <c r="Y37" s="156">
        <v>3194</v>
      </c>
      <c r="AB37" s="153" t="s">
        <v>29</v>
      </c>
      <c r="AC37" s="156">
        <v>0</v>
      </c>
      <c r="AE37" s="119"/>
    </row>
    <row r="38" spans="1:31" ht="17.45" customHeight="1" x14ac:dyDescent="0.25">
      <c r="A38" s="73" t="s">
        <v>20</v>
      </c>
      <c r="B38" s="136">
        <f t="shared" si="6"/>
        <v>2368</v>
      </c>
      <c r="C38" s="136">
        <f t="shared" si="5"/>
        <v>424</v>
      </c>
      <c r="D38" s="136">
        <f t="shared" si="1"/>
        <v>1005</v>
      </c>
      <c r="E38" s="136">
        <v>0</v>
      </c>
      <c r="F38" s="136">
        <f t="shared" si="7"/>
        <v>3797</v>
      </c>
      <c r="G38" s="136">
        <f t="shared" si="8"/>
        <v>13351</v>
      </c>
      <c r="H38" s="136">
        <f t="shared" si="9"/>
        <v>1247873</v>
      </c>
      <c r="J38" s="73" t="s">
        <v>52</v>
      </c>
      <c r="K38" s="81">
        <v>463090</v>
      </c>
      <c r="L38" s="82">
        <v>218495</v>
      </c>
      <c r="M38" s="60">
        <v>244595</v>
      </c>
      <c r="O38" s="107" t="s">
        <v>30</v>
      </c>
      <c r="P38" s="115">
        <v>1507</v>
      </c>
      <c r="R38" s="139" t="s">
        <v>34</v>
      </c>
      <c r="S38" s="140">
        <v>1062</v>
      </c>
      <c r="U38" s="105" t="s">
        <v>55</v>
      </c>
      <c r="V38" s="149">
        <v>1940</v>
      </c>
      <c r="X38" s="153" t="s">
        <v>54</v>
      </c>
      <c r="Y38" s="156">
        <v>3146</v>
      </c>
      <c r="AB38" s="153" t="s">
        <v>28</v>
      </c>
      <c r="AC38" s="156">
        <v>0</v>
      </c>
      <c r="AE38" s="119"/>
    </row>
    <row r="39" spans="1:31" ht="17.45" customHeight="1" x14ac:dyDescent="0.25">
      <c r="A39" s="73" t="s">
        <v>16</v>
      </c>
      <c r="B39" s="136">
        <f t="shared" si="6"/>
        <v>2263</v>
      </c>
      <c r="C39" s="136">
        <f t="shared" si="5"/>
        <v>580</v>
      </c>
      <c r="D39" s="136">
        <f t="shared" si="1"/>
        <v>733</v>
      </c>
      <c r="E39" s="136">
        <v>0</v>
      </c>
      <c r="F39" s="136">
        <f t="shared" si="7"/>
        <v>3576</v>
      </c>
      <c r="G39" s="136">
        <f t="shared" si="8"/>
        <v>15169</v>
      </c>
      <c r="H39" s="136">
        <f t="shared" si="9"/>
        <v>1350805</v>
      </c>
      <c r="J39" s="102" t="s">
        <v>54</v>
      </c>
      <c r="K39" s="81">
        <v>270637</v>
      </c>
      <c r="L39" s="82">
        <v>124597</v>
      </c>
      <c r="M39" s="60">
        <v>146040</v>
      </c>
      <c r="O39" s="107" t="s">
        <v>46</v>
      </c>
      <c r="P39" s="115">
        <v>241</v>
      </c>
      <c r="R39" s="73" t="s">
        <v>112</v>
      </c>
      <c r="S39" s="140">
        <v>2520</v>
      </c>
      <c r="U39" s="105" t="s">
        <v>20</v>
      </c>
      <c r="V39" s="149">
        <v>2368</v>
      </c>
      <c r="X39" s="153" t="s">
        <v>55</v>
      </c>
      <c r="Y39" s="156">
        <v>6789</v>
      </c>
      <c r="AB39" s="153" t="s">
        <v>50</v>
      </c>
      <c r="AC39" s="156">
        <v>1</v>
      </c>
      <c r="AE39" s="119"/>
    </row>
    <row r="40" spans="1:31" ht="17.45" customHeight="1" x14ac:dyDescent="0.25">
      <c r="A40" s="73" t="s">
        <v>9</v>
      </c>
      <c r="B40" s="136">
        <f t="shared" si="6"/>
        <v>2175</v>
      </c>
      <c r="C40" s="136">
        <f t="shared" ref="C40:C71" si="10">VLOOKUP(A40,$O$4:$P$87,2,0)</f>
        <v>466</v>
      </c>
      <c r="D40" s="136">
        <f t="shared" si="1"/>
        <v>1030</v>
      </c>
      <c r="E40" s="136">
        <v>0</v>
      </c>
      <c r="F40" s="136">
        <f t="shared" si="7"/>
        <v>3671</v>
      </c>
      <c r="G40" s="136">
        <f t="shared" si="8"/>
        <v>12694</v>
      </c>
      <c r="H40" s="136">
        <f t="shared" si="9"/>
        <v>1001589</v>
      </c>
      <c r="J40" s="102" t="s">
        <v>55</v>
      </c>
      <c r="K40" s="81">
        <v>1908165</v>
      </c>
      <c r="L40" s="82">
        <v>971480</v>
      </c>
      <c r="M40" s="60">
        <v>936685</v>
      </c>
      <c r="O40" s="107" t="s">
        <v>59</v>
      </c>
      <c r="P40" s="115">
        <v>2597</v>
      </c>
      <c r="R40" s="139" t="s">
        <v>95</v>
      </c>
      <c r="S40" s="140">
        <v>1795</v>
      </c>
      <c r="U40" s="105" t="s">
        <v>34</v>
      </c>
      <c r="V40" s="149">
        <v>2553</v>
      </c>
      <c r="X40" s="153" t="s">
        <v>49</v>
      </c>
      <c r="Y40" s="156">
        <v>54169</v>
      </c>
      <c r="AB40" s="153" t="s">
        <v>15</v>
      </c>
      <c r="AC40" s="156">
        <v>0</v>
      </c>
      <c r="AE40" s="119"/>
    </row>
    <row r="41" spans="1:31" ht="17.45" customHeight="1" x14ac:dyDescent="0.25">
      <c r="A41" s="73" t="s">
        <v>64</v>
      </c>
      <c r="B41" s="136">
        <f t="shared" si="6"/>
        <v>2163</v>
      </c>
      <c r="C41" s="136">
        <f t="shared" si="10"/>
        <v>1107</v>
      </c>
      <c r="D41" s="136">
        <f t="shared" si="1"/>
        <v>676</v>
      </c>
      <c r="E41" s="136">
        <v>0</v>
      </c>
      <c r="F41" s="136">
        <f t="shared" si="7"/>
        <v>3946</v>
      </c>
      <c r="G41" s="136">
        <f t="shared" si="8"/>
        <v>25900</v>
      </c>
      <c r="H41" s="136">
        <f t="shared" si="9"/>
        <v>1915479</v>
      </c>
      <c r="J41" s="102" t="s">
        <v>49</v>
      </c>
      <c r="K41" s="81">
        <v>5682500</v>
      </c>
      <c r="L41" s="82">
        <v>3152157</v>
      </c>
      <c r="M41" s="60">
        <v>2530343</v>
      </c>
      <c r="O41" s="107" t="s">
        <v>64</v>
      </c>
      <c r="P41" s="115">
        <v>1107</v>
      </c>
      <c r="R41" s="139" t="s">
        <v>36</v>
      </c>
      <c r="S41" s="140">
        <v>1058</v>
      </c>
      <c r="U41" s="105" t="s">
        <v>89</v>
      </c>
      <c r="V41" s="149">
        <v>1965</v>
      </c>
      <c r="X41" s="153" t="s">
        <v>53</v>
      </c>
      <c r="Y41" s="156">
        <v>9165</v>
      </c>
      <c r="AB41" s="153" t="s">
        <v>63</v>
      </c>
      <c r="AC41" s="156">
        <v>0</v>
      </c>
      <c r="AE41" s="119"/>
    </row>
    <row r="42" spans="1:31" ht="17.45" customHeight="1" x14ac:dyDescent="0.25">
      <c r="A42" s="73" t="s">
        <v>17</v>
      </c>
      <c r="B42" s="136">
        <f t="shared" si="6"/>
        <v>2130</v>
      </c>
      <c r="C42" s="136">
        <f t="shared" si="10"/>
        <v>359</v>
      </c>
      <c r="D42" s="136">
        <f t="shared" si="1"/>
        <v>612</v>
      </c>
      <c r="E42" s="136">
        <v>0</v>
      </c>
      <c r="F42" s="136">
        <f t="shared" si="7"/>
        <v>3101</v>
      </c>
      <c r="G42" s="136">
        <f t="shared" si="8"/>
        <v>15575</v>
      </c>
      <c r="H42" s="136">
        <f t="shared" si="9"/>
        <v>1458401</v>
      </c>
      <c r="J42" s="102" t="s">
        <v>53</v>
      </c>
      <c r="K42" s="81">
        <v>1001733</v>
      </c>
      <c r="L42" s="82">
        <v>667498</v>
      </c>
      <c r="M42" s="60">
        <v>334235</v>
      </c>
      <c r="O42" s="107" t="s">
        <v>31</v>
      </c>
      <c r="P42" s="115">
        <v>1197</v>
      </c>
      <c r="R42" s="139" t="s">
        <v>37</v>
      </c>
      <c r="S42" s="140">
        <v>916</v>
      </c>
      <c r="U42" s="105" t="s">
        <v>70</v>
      </c>
      <c r="V42" s="149">
        <v>1389</v>
      </c>
      <c r="X42" s="153" t="s">
        <v>51</v>
      </c>
      <c r="Y42" s="156">
        <v>24009</v>
      </c>
      <c r="AB42" s="153" t="s">
        <v>17</v>
      </c>
      <c r="AC42" s="156">
        <v>0</v>
      </c>
      <c r="AE42" s="119"/>
    </row>
    <row r="43" spans="1:31" ht="17.45" customHeight="1" x14ac:dyDescent="0.25">
      <c r="A43" s="73" t="s">
        <v>14</v>
      </c>
      <c r="B43" s="136">
        <f t="shared" si="6"/>
        <v>1969</v>
      </c>
      <c r="C43" s="136">
        <f t="shared" si="10"/>
        <v>492</v>
      </c>
      <c r="D43" s="136">
        <f t="shared" si="1"/>
        <v>894</v>
      </c>
      <c r="E43" s="136">
        <v>0</v>
      </c>
      <c r="F43" s="136">
        <f t="shared" si="7"/>
        <v>3355</v>
      </c>
      <c r="G43" s="136">
        <f t="shared" si="8"/>
        <v>12063</v>
      </c>
      <c r="H43" s="136">
        <f t="shared" si="9"/>
        <v>1187860</v>
      </c>
      <c r="J43" s="102" t="s">
        <v>51</v>
      </c>
      <c r="K43" s="81">
        <v>2483568</v>
      </c>
      <c r="L43" s="82">
        <v>1921094</v>
      </c>
      <c r="M43" s="60">
        <v>562474</v>
      </c>
      <c r="O43" s="107" t="s">
        <v>24</v>
      </c>
      <c r="P43" s="115">
        <v>474</v>
      </c>
      <c r="R43" s="139" t="s">
        <v>38</v>
      </c>
      <c r="S43" s="140">
        <v>491</v>
      </c>
      <c r="U43" s="105" t="s">
        <v>45</v>
      </c>
      <c r="V43" s="149">
        <v>1900</v>
      </c>
      <c r="X43" s="153" t="s">
        <v>50</v>
      </c>
      <c r="Y43" s="156">
        <v>42180</v>
      </c>
      <c r="AB43" s="153" t="s">
        <v>156</v>
      </c>
      <c r="AC43" s="156">
        <v>0</v>
      </c>
      <c r="AE43" s="119"/>
    </row>
    <row r="44" spans="1:31" ht="17.45" customHeight="1" x14ac:dyDescent="0.25">
      <c r="A44" s="73" t="s">
        <v>89</v>
      </c>
      <c r="B44" s="136">
        <f t="shared" si="6"/>
        <v>1965</v>
      </c>
      <c r="C44" s="136">
        <f t="shared" si="10"/>
        <v>140</v>
      </c>
      <c r="D44" s="136">
        <f t="shared" si="1"/>
        <v>650</v>
      </c>
      <c r="E44" s="136">
        <v>0</v>
      </c>
      <c r="F44" s="136">
        <f t="shared" si="7"/>
        <v>2755</v>
      </c>
      <c r="G44" s="136">
        <f t="shared" si="8"/>
        <v>8611</v>
      </c>
      <c r="H44" s="136">
        <f t="shared" si="9"/>
        <v>611751</v>
      </c>
      <c r="J44" s="102" t="s">
        <v>50</v>
      </c>
      <c r="K44" s="81">
        <v>4191527</v>
      </c>
      <c r="L44" s="82">
        <v>2858099</v>
      </c>
      <c r="M44" s="60">
        <v>1333428</v>
      </c>
      <c r="O44" s="107" t="s">
        <v>32</v>
      </c>
      <c r="P44" s="115">
        <v>1016</v>
      </c>
      <c r="R44" s="141" t="s">
        <v>6</v>
      </c>
      <c r="S44" s="142">
        <f>SUM(S30:S43)</f>
        <v>28044</v>
      </c>
      <c r="U44" s="105" t="s">
        <v>64</v>
      </c>
      <c r="V44" s="149">
        <v>2163</v>
      </c>
      <c r="X44" s="153" t="s">
        <v>115</v>
      </c>
      <c r="Y44" s="156">
        <v>2024</v>
      </c>
      <c r="AB44" s="153" t="s">
        <v>88</v>
      </c>
      <c r="AC44" s="156">
        <v>0</v>
      </c>
      <c r="AE44" s="119"/>
    </row>
    <row r="45" spans="1:31" ht="17.45" customHeight="1" x14ac:dyDescent="0.25">
      <c r="A45" s="73" t="s">
        <v>55</v>
      </c>
      <c r="B45" s="136">
        <f t="shared" si="6"/>
        <v>1940</v>
      </c>
      <c r="C45" s="136">
        <f t="shared" si="10"/>
        <v>72</v>
      </c>
      <c r="D45" s="136">
        <f t="shared" si="1"/>
        <v>298</v>
      </c>
      <c r="E45" s="136">
        <v>0</v>
      </c>
      <c r="F45" s="136">
        <f t="shared" si="7"/>
        <v>2310</v>
      </c>
      <c r="G45" s="136">
        <f t="shared" si="8"/>
        <v>6789</v>
      </c>
      <c r="H45" s="136">
        <f t="shared" si="9"/>
        <v>1908165</v>
      </c>
      <c r="J45" s="102" t="s">
        <v>115</v>
      </c>
      <c r="K45" s="81">
        <v>481143</v>
      </c>
      <c r="L45" s="82">
        <v>447855</v>
      </c>
      <c r="M45" s="60">
        <v>33288</v>
      </c>
      <c r="O45" s="107" t="s">
        <v>29</v>
      </c>
      <c r="P45" s="115">
        <v>635</v>
      </c>
      <c r="R45" s="137" t="s">
        <v>39</v>
      </c>
      <c r="S45" s="138"/>
      <c r="U45" s="105" t="s">
        <v>63</v>
      </c>
      <c r="V45" s="149">
        <v>1735</v>
      </c>
      <c r="X45" s="152" t="s">
        <v>147</v>
      </c>
      <c r="Y45" s="156">
        <v>44773</v>
      </c>
      <c r="AB45" s="153" t="s">
        <v>81</v>
      </c>
      <c r="AC45" s="156">
        <v>0</v>
      </c>
      <c r="AE45" s="119"/>
    </row>
    <row r="46" spans="1:31" ht="17.45" customHeight="1" x14ac:dyDescent="0.25">
      <c r="A46" s="73" t="s">
        <v>15</v>
      </c>
      <c r="B46" s="136">
        <f t="shared" si="6"/>
        <v>1930</v>
      </c>
      <c r="C46" s="136">
        <f t="shared" si="10"/>
        <v>575</v>
      </c>
      <c r="D46" s="136">
        <f t="shared" si="1"/>
        <v>613</v>
      </c>
      <c r="E46" s="136">
        <v>0</v>
      </c>
      <c r="F46" s="136">
        <f t="shared" si="7"/>
        <v>3118</v>
      </c>
      <c r="G46" s="136">
        <f t="shared" si="8"/>
        <v>15056</v>
      </c>
      <c r="H46" s="136">
        <f t="shared" si="9"/>
        <v>1253569</v>
      </c>
      <c r="J46" s="96" t="s">
        <v>78</v>
      </c>
      <c r="K46" s="79">
        <v>9951762</v>
      </c>
      <c r="L46" s="80">
        <v>5011544</v>
      </c>
      <c r="M46" s="59">
        <v>4940218</v>
      </c>
      <c r="O46" s="107" t="s">
        <v>70</v>
      </c>
      <c r="P46" s="115">
        <v>280</v>
      </c>
      <c r="R46" s="139" t="s">
        <v>111</v>
      </c>
      <c r="S46" s="140">
        <v>9450</v>
      </c>
      <c r="U46" s="105" t="s">
        <v>15</v>
      </c>
      <c r="V46" s="149">
        <v>1930</v>
      </c>
      <c r="X46" s="153" t="s">
        <v>81</v>
      </c>
      <c r="Y46" s="156">
        <v>6348</v>
      </c>
      <c r="AB46" s="153"/>
      <c r="AC46" s="156"/>
      <c r="AE46" s="119"/>
    </row>
    <row r="47" spans="1:31" ht="17.45" customHeight="1" x14ac:dyDescent="0.25">
      <c r="A47" s="73" t="s">
        <v>45</v>
      </c>
      <c r="B47" s="136">
        <f t="shared" si="6"/>
        <v>1900</v>
      </c>
      <c r="C47" s="136">
        <f t="shared" si="10"/>
        <v>89</v>
      </c>
      <c r="D47" s="136">
        <f t="shared" si="1"/>
        <v>479</v>
      </c>
      <c r="E47" s="136">
        <v>0</v>
      </c>
      <c r="F47" s="136">
        <f t="shared" si="7"/>
        <v>2468</v>
      </c>
      <c r="G47" s="136">
        <f t="shared" si="8"/>
        <v>12975</v>
      </c>
      <c r="H47" s="136">
        <f t="shared" si="9"/>
        <v>817166</v>
      </c>
      <c r="J47" s="102" t="s">
        <v>81</v>
      </c>
      <c r="K47" s="81">
        <v>3121563</v>
      </c>
      <c r="L47" s="82">
        <v>1414574</v>
      </c>
      <c r="M47" s="60">
        <v>1706989</v>
      </c>
      <c r="O47" s="107" t="s">
        <v>44</v>
      </c>
      <c r="P47" s="115">
        <v>238</v>
      </c>
      <c r="R47" s="139" t="s">
        <v>41</v>
      </c>
      <c r="S47" s="140">
        <v>1313</v>
      </c>
      <c r="U47" s="105" t="s">
        <v>16</v>
      </c>
      <c r="V47" s="149">
        <v>2263</v>
      </c>
      <c r="X47" s="153" t="s">
        <v>85</v>
      </c>
      <c r="Y47" s="156">
        <v>869</v>
      </c>
      <c r="AE47" s="119"/>
    </row>
    <row r="48" spans="1:31" ht="17.45" customHeight="1" x14ac:dyDescent="0.25">
      <c r="A48" s="73" t="s">
        <v>23</v>
      </c>
      <c r="B48" s="136">
        <f t="shared" si="6"/>
        <v>1867</v>
      </c>
      <c r="C48" s="136">
        <f t="shared" si="10"/>
        <v>593</v>
      </c>
      <c r="D48" s="136">
        <f t="shared" si="1"/>
        <v>755</v>
      </c>
      <c r="E48" s="136">
        <v>0</v>
      </c>
      <c r="F48" s="136">
        <f t="shared" si="7"/>
        <v>3215</v>
      </c>
      <c r="G48" s="136">
        <f t="shared" si="8"/>
        <v>11953</v>
      </c>
      <c r="H48" s="136">
        <f t="shared" si="9"/>
        <v>1133776</v>
      </c>
      <c r="J48" s="102" t="s">
        <v>85</v>
      </c>
      <c r="K48" s="81">
        <v>511515</v>
      </c>
      <c r="L48" s="82">
        <v>284751</v>
      </c>
      <c r="M48" s="60">
        <v>226764</v>
      </c>
      <c r="O48" s="73" t="s">
        <v>52</v>
      </c>
      <c r="P48" s="115">
        <v>458</v>
      </c>
      <c r="R48" s="139" t="s">
        <v>42</v>
      </c>
      <c r="S48" s="140">
        <v>3129</v>
      </c>
      <c r="U48" s="105" t="s">
        <v>19</v>
      </c>
      <c r="V48" s="149">
        <v>1860</v>
      </c>
      <c r="X48" s="153" t="s">
        <v>80</v>
      </c>
      <c r="Y48" s="156">
        <v>3967</v>
      </c>
      <c r="AE48" s="179"/>
    </row>
    <row r="49" spans="1:31" ht="17.45" customHeight="1" x14ac:dyDescent="0.25">
      <c r="A49" s="73" t="s">
        <v>19</v>
      </c>
      <c r="B49" s="136">
        <f t="shared" si="6"/>
        <v>1860</v>
      </c>
      <c r="C49" s="136">
        <f t="shared" si="10"/>
        <v>1302</v>
      </c>
      <c r="D49" s="136">
        <f t="shared" si="1"/>
        <v>376</v>
      </c>
      <c r="E49" s="136">
        <v>0</v>
      </c>
      <c r="F49" s="136">
        <f t="shared" si="7"/>
        <v>3538</v>
      </c>
      <c r="G49" s="136">
        <f t="shared" si="8"/>
        <v>15772</v>
      </c>
      <c r="H49" s="136">
        <f t="shared" si="9"/>
        <v>1546119</v>
      </c>
      <c r="J49" s="102" t="s">
        <v>80</v>
      </c>
      <c r="K49" s="81">
        <v>869274</v>
      </c>
      <c r="L49" s="82">
        <v>452591</v>
      </c>
      <c r="M49" s="60">
        <v>416683</v>
      </c>
      <c r="O49" s="107" t="s">
        <v>65</v>
      </c>
      <c r="P49" s="115">
        <v>115</v>
      </c>
      <c r="R49" s="139" t="s">
        <v>89</v>
      </c>
      <c r="S49" s="140">
        <v>650</v>
      </c>
      <c r="U49" s="105" t="s">
        <v>14</v>
      </c>
      <c r="V49" s="149">
        <v>1969</v>
      </c>
      <c r="X49" s="153" t="s">
        <v>84</v>
      </c>
      <c r="Y49" s="156">
        <v>2473</v>
      </c>
      <c r="AE49" s="119"/>
    </row>
    <row r="50" spans="1:31" ht="17.45" customHeight="1" x14ac:dyDescent="0.25">
      <c r="A50" s="73" t="s">
        <v>114</v>
      </c>
      <c r="B50" s="136">
        <f t="shared" si="6"/>
        <v>1768</v>
      </c>
      <c r="C50" s="136">
        <f t="shared" si="10"/>
        <v>20</v>
      </c>
      <c r="D50" s="136">
        <v>0</v>
      </c>
      <c r="E50" s="136">
        <v>0</v>
      </c>
      <c r="F50" s="136">
        <f t="shared" si="7"/>
        <v>1788</v>
      </c>
      <c r="G50" s="136">
        <f t="shared" si="8"/>
        <v>34577</v>
      </c>
      <c r="H50" s="136">
        <f t="shared" si="9"/>
        <v>1681527</v>
      </c>
      <c r="J50" s="102" t="s">
        <v>84</v>
      </c>
      <c r="K50" s="81">
        <v>465560</v>
      </c>
      <c r="L50" s="82">
        <v>199706</v>
      </c>
      <c r="M50" s="60">
        <v>265854</v>
      </c>
      <c r="O50" s="107" t="s">
        <v>88</v>
      </c>
      <c r="P50" s="115">
        <v>2731</v>
      </c>
      <c r="R50" s="139" t="s">
        <v>43</v>
      </c>
      <c r="S50" s="140">
        <v>631</v>
      </c>
      <c r="U50" s="105" t="s">
        <v>23</v>
      </c>
      <c r="V50" s="149">
        <v>1867</v>
      </c>
      <c r="X50" s="73" t="s">
        <v>116</v>
      </c>
      <c r="Y50" s="156">
        <v>3966</v>
      </c>
      <c r="AE50" s="119"/>
    </row>
    <row r="51" spans="1:31" ht="17.45" customHeight="1" x14ac:dyDescent="0.25">
      <c r="A51" s="73" t="s">
        <v>63</v>
      </c>
      <c r="B51" s="136">
        <f t="shared" si="6"/>
        <v>1735</v>
      </c>
      <c r="C51" s="136">
        <f t="shared" si="10"/>
        <v>827</v>
      </c>
      <c r="D51" s="136">
        <f t="shared" ref="D51:D74" si="11">VLOOKUP(A51,$R$4:$S$99,2,0)</f>
        <v>907</v>
      </c>
      <c r="E51" s="136">
        <v>0</v>
      </c>
      <c r="F51" s="136">
        <f t="shared" si="7"/>
        <v>3469</v>
      </c>
      <c r="G51" s="136">
        <f t="shared" si="8"/>
        <v>13270</v>
      </c>
      <c r="H51" s="136">
        <f t="shared" si="9"/>
        <v>1074908</v>
      </c>
      <c r="J51" s="105" t="s">
        <v>116</v>
      </c>
      <c r="K51" s="81">
        <v>695143</v>
      </c>
      <c r="L51" s="82">
        <v>447129</v>
      </c>
      <c r="M51" s="60">
        <v>248014</v>
      </c>
      <c r="O51" s="107" t="s">
        <v>72</v>
      </c>
      <c r="P51" s="115">
        <v>315</v>
      </c>
      <c r="R51" s="139" t="s">
        <v>44</v>
      </c>
      <c r="S51" s="140">
        <v>301</v>
      </c>
      <c r="U51" s="105" t="s">
        <v>47</v>
      </c>
      <c r="V51" s="149">
        <v>1194</v>
      </c>
      <c r="X51" s="153" t="s">
        <v>83</v>
      </c>
      <c r="Y51" s="156">
        <v>4156</v>
      </c>
      <c r="AE51" s="119"/>
    </row>
    <row r="52" spans="1:31" ht="17.45" customHeight="1" x14ac:dyDescent="0.25">
      <c r="A52" s="73" t="s">
        <v>25</v>
      </c>
      <c r="B52" s="136">
        <f t="shared" si="6"/>
        <v>1538</v>
      </c>
      <c r="C52" s="136">
        <f t="shared" si="10"/>
        <v>554</v>
      </c>
      <c r="D52" s="136">
        <f t="shared" si="11"/>
        <v>459</v>
      </c>
      <c r="E52" s="136">
        <v>0</v>
      </c>
      <c r="F52" s="136">
        <f t="shared" si="7"/>
        <v>2551</v>
      </c>
      <c r="G52" s="136">
        <f t="shared" si="8"/>
        <v>9911</v>
      </c>
      <c r="H52" s="136">
        <f t="shared" si="9"/>
        <v>928255</v>
      </c>
      <c r="J52" s="102" t="s">
        <v>83</v>
      </c>
      <c r="K52" s="81">
        <v>1489608</v>
      </c>
      <c r="L52" s="82">
        <v>557997</v>
      </c>
      <c r="M52" s="60">
        <v>931611</v>
      </c>
      <c r="O52" s="107" t="s">
        <v>81</v>
      </c>
      <c r="P52" s="115">
        <v>39</v>
      </c>
      <c r="R52" s="139" t="s">
        <v>45</v>
      </c>
      <c r="S52" s="140">
        <v>479</v>
      </c>
      <c r="U52" s="105" t="s">
        <v>69</v>
      </c>
      <c r="V52" s="149">
        <v>1054</v>
      </c>
      <c r="X52" s="153" t="s">
        <v>79</v>
      </c>
      <c r="Y52" s="156">
        <v>22994</v>
      </c>
      <c r="AE52" s="119"/>
    </row>
    <row r="53" spans="1:31" ht="17.45" customHeight="1" x14ac:dyDescent="0.25">
      <c r="A53" s="73" t="s">
        <v>24</v>
      </c>
      <c r="B53" s="136">
        <f t="shared" si="6"/>
        <v>1518</v>
      </c>
      <c r="C53" s="136">
        <f t="shared" si="10"/>
        <v>474</v>
      </c>
      <c r="D53" s="136">
        <f t="shared" si="11"/>
        <v>459</v>
      </c>
      <c r="E53" s="136">
        <v>0</v>
      </c>
      <c r="F53" s="136">
        <f t="shared" si="7"/>
        <v>2451</v>
      </c>
      <c r="G53" s="136">
        <f t="shared" si="8"/>
        <v>9204</v>
      </c>
      <c r="H53" s="136">
        <f t="shared" si="9"/>
        <v>729612</v>
      </c>
      <c r="J53" s="102" t="s">
        <v>79</v>
      </c>
      <c r="K53" s="81">
        <v>2799099</v>
      </c>
      <c r="L53" s="82">
        <v>1654796</v>
      </c>
      <c r="M53" s="60">
        <v>1144303</v>
      </c>
      <c r="O53" s="107" t="s">
        <v>85</v>
      </c>
      <c r="P53" s="115">
        <v>2</v>
      </c>
      <c r="R53" s="139" t="s">
        <v>46</v>
      </c>
      <c r="S53" s="140">
        <v>392</v>
      </c>
      <c r="U53" s="105" t="s">
        <v>8</v>
      </c>
      <c r="V53" s="149">
        <v>1495</v>
      </c>
      <c r="X53" s="152" t="s">
        <v>148</v>
      </c>
      <c r="Y53" s="156">
        <v>396869</v>
      </c>
      <c r="AE53" s="119"/>
    </row>
    <row r="54" spans="1:31" ht="17.45" customHeight="1" x14ac:dyDescent="0.25">
      <c r="A54" s="73" t="s">
        <v>8</v>
      </c>
      <c r="B54" s="136">
        <f t="shared" si="6"/>
        <v>1495</v>
      </c>
      <c r="C54" s="136">
        <f t="shared" si="10"/>
        <v>591</v>
      </c>
      <c r="D54" s="136">
        <f t="shared" si="11"/>
        <v>498</v>
      </c>
      <c r="E54" s="136">
        <v>0</v>
      </c>
      <c r="F54" s="136">
        <f t="shared" si="7"/>
        <v>2584</v>
      </c>
      <c r="G54" s="136">
        <f t="shared" si="8"/>
        <v>11270</v>
      </c>
      <c r="H54" s="136">
        <f t="shared" si="9"/>
        <v>1101185</v>
      </c>
      <c r="J54" s="96" t="s">
        <v>26</v>
      </c>
      <c r="K54" s="79">
        <v>29187840</v>
      </c>
      <c r="L54" s="80">
        <v>21086242</v>
      </c>
      <c r="M54" s="59">
        <v>8101598</v>
      </c>
      <c r="O54" s="107" t="s">
        <v>54</v>
      </c>
      <c r="P54" s="115">
        <v>45</v>
      </c>
      <c r="R54" s="139" t="s">
        <v>90</v>
      </c>
      <c r="S54" s="140">
        <v>1292</v>
      </c>
      <c r="U54" s="105" t="s">
        <v>24</v>
      </c>
      <c r="V54" s="149">
        <v>1518</v>
      </c>
      <c r="X54" s="153" t="s">
        <v>88</v>
      </c>
      <c r="Y54" s="156">
        <v>59231</v>
      </c>
      <c r="AE54" s="119"/>
    </row>
    <row r="55" spans="1:31" ht="17.45" customHeight="1" x14ac:dyDescent="0.25">
      <c r="A55" s="73" t="s">
        <v>65</v>
      </c>
      <c r="B55" s="136">
        <f t="shared" si="6"/>
        <v>1480</v>
      </c>
      <c r="C55" s="136">
        <f t="shared" si="10"/>
        <v>115</v>
      </c>
      <c r="D55" s="136">
        <f t="shared" si="11"/>
        <v>559</v>
      </c>
      <c r="E55" s="136">
        <v>0</v>
      </c>
      <c r="F55" s="136">
        <f t="shared" si="7"/>
        <v>2154</v>
      </c>
      <c r="G55" s="136">
        <f t="shared" si="8"/>
        <v>1232</v>
      </c>
      <c r="H55" s="136">
        <f t="shared" si="9"/>
        <v>220616</v>
      </c>
      <c r="J55" s="102" t="s">
        <v>88</v>
      </c>
      <c r="K55" s="81">
        <v>4027316</v>
      </c>
      <c r="L55" s="82">
        <v>2517293</v>
      </c>
      <c r="M55" s="60">
        <v>1510023</v>
      </c>
      <c r="O55" s="107" t="s">
        <v>89</v>
      </c>
      <c r="P55" s="115">
        <v>140</v>
      </c>
      <c r="R55" s="139" t="s">
        <v>47</v>
      </c>
      <c r="S55" s="140">
        <v>13</v>
      </c>
      <c r="U55" s="105" t="s">
        <v>25</v>
      </c>
      <c r="V55" s="149">
        <v>1538</v>
      </c>
      <c r="X55" s="153" t="s">
        <v>37</v>
      </c>
      <c r="Y55" s="156">
        <v>8548</v>
      </c>
      <c r="AE55" s="119"/>
    </row>
    <row r="56" spans="1:31" ht="17.45" customHeight="1" x14ac:dyDescent="0.25">
      <c r="A56" s="73" t="s">
        <v>37</v>
      </c>
      <c r="B56" s="136">
        <f t="shared" si="6"/>
        <v>1418</v>
      </c>
      <c r="C56" s="136">
        <f t="shared" si="10"/>
        <v>876</v>
      </c>
      <c r="D56" s="136">
        <f t="shared" si="11"/>
        <v>916</v>
      </c>
      <c r="E56" s="136">
        <v>0</v>
      </c>
      <c r="F56" s="136">
        <f t="shared" si="7"/>
        <v>3210</v>
      </c>
      <c r="G56" s="136">
        <f t="shared" si="8"/>
        <v>8548</v>
      </c>
      <c r="H56" s="136">
        <f t="shared" si="9"/>
        <v>677800</v>
      </c>
      <c r="J56" s="73" t="s">
        <v>37</v>
      </c>
      <c r="K56" s="81">
        <v>677800</v>
      </c>
      <c r="L56" s="82">
        <v>455975</v>
      </c>
      <c r="M56" s="60">
        <v>221825</v>
      </c>
      <c r="O56" s="107" t="s">
        <v>45</v>
      </c>
      <c r="P56" s="115">
        <v>89</v>
      </c>
      <c r="R56" s="141" t="s">
        <v>6</v>
      </c>
      <c r="S56" s="142">
        <f>SUM(S46:S55)</f>
        <v>17650</v>
      </c>
      <c r="U56" s="105" t="s">
        <v>65</v>
      </c>
      <c r="V56" s="149">
        <v>1480</v>
      </c>
      <c r="X56" s="153" t="s">
        <v>38</v>
      </c>
      <c r="Y56" s="156">
        <v>7818</v>
      </c>
      <c r="AE56" s="119"/>
    </row>
    <row r="57" spans="1:31" ht="17.45" customHeight="1" x14ac:dyDescent="0.25">
      <c r="A57" s="73" t="s">
        <v>70</v>
      </c>
      <c r="B57" s="136">
        <f t="shared" si="6"/>
        <v>1389</v>
      </c>
      <c r="C57" s="136">
        <f t="shared" si="10"/>
        <v>280</v>
      </c>
      <c r="D57" s="136">
        <f t="shared" si="11"/>
        <v>534</v>
      </c>
      <c r="E57" s="136">
        <f>VLOOKUP(A57,$AE$2:$AF$12,2,0)</f>
        <v>3554</v>
      </c>
      <c r="F57" s="136">
        <f t="shared" si="7"/>
        <v>5757</v>
      </c>
      <c r="G57" s="136">
        <f t="shared" si="8"/>
        <v>20037</v>
      </c>
      <c r="H57" s="136">
        <f t="shared" si="9"/>
        <v>1887677</v>
      </c>
      <c r="J57" s="102" t="s">
        <v>38</v>
      </c>
      <c r="K57" s="81">
        <v>784885</v>
      </c>
      <c r="L57" s="82">
        <v>501837</v>
      </c>
      <c r="M57" s="60">
        <v>283048</v>
      </c>
      <c r="O57" s="107" t="s">
        <v>55</v>
      </c>
      <c r="P57" s="115">
        <v>72</v>
      </c>
      <c r="R57" s="137" t="s">
        <v>48</v>
      </c>
      <c r="S57" s="138"/>
      <c r="U57" s="105" t="s">
        <v>37</v>
      </c>
      <c r="V57" s="149">
        <v>1418</v>
      </c>
      <c r="X57" s="73" t="s">
        <v>28</v>
      </c>
      <c r="Y57" s="156">
        <v>61662</v>
      </c>
      <c r="AE57" s="119"/>
    </row>
    <row r="58" spans="1:31" ht="17.45" customHeight="1" x14ac:dyDescent="0.25">
      <c r="A58" s="73" t="s">
        <v>18</v>
      </c>
      <c r="B58" s="136">
        <f t="shared" si="6"/>
        <v>1290</v>
      </c>
      <c r="C58" s="136">
        <f t="shared" si="10"/>
        <v>338</v>
      </c>
      <c r="D58" s="136">
        <f t="shared" si="11"/>
        <v>454</v>
      </c>
      <c r="E58" s="136">
        <v>0</v>
      </c>
      <c r="F58" s="136">
        <f t="shared" si="7"/>
        <v>2082</v>
      </c>
      <c r="G58" s="136">
        <f t="shared" si="8"/>
        <v>9560</v>
      </c>
      <c r="H58" s="136">
        <f t="shared" si="9"/>
        <v>1001254</v>
      </c>
      <c r="J58" s="102" t="s">
        <v>28</v>
      </c>
      <c r="K58" s="81">
        <v>3898698</v>
      </c>
      <c r="L58" s="82">
        <v>2998489</v>
      </c>
      <c r="M58" s="60">
        <v>900209</v>
      </c>
      <c r="O58" s="107" t="s">
        <v>37</v>
      </c>
      <c r="P58" s="115">
        <v>876</v>
      </c>
      <c r="R58" s="139" t="s">
        <v>49</v>
      </c>
      <c r="S58" s="140">
        <v>5523</v>
      </c>
      <c r="U58" s="105" t="s">
        <v>71</v>
      </c>
      <c r="V58" s="149">
        <v>691</v>
      </c>
      <c r="X58" s="153" t="s">
        <v>95</v>
      </c>
      <c r="Y58" s="156">
        <v>24046</v>
      </c>
      <c r="AE58" s="119"/>
    </row>
    <row r="59" spans="1:31" ht="17.45" customHeight="1" x14ac:dyDescent="0.25">
      <c r="A59" s="73" t="s">
        <v>47</v>
      </c>
      <c r="B59" s="136">
        <f t="shared" si="6"/>
        <v>1194</v>
      </c>
      <c r="C59" s="136">
        <f t="shared" si="10"/>
        <v>2</v>
      </c>
      <c r="D59" s="136">
        <f t="shared" si="11"/>
        <v>13</v>
      </c>
      <c r="E59" s="136">
        <v>0</v>
      </c>
      <c r="F59" s="136">
        <f t="shared" si="7"/>
        <v>1209</v>
      </c>
      <c r="G59" s="136">
        <f t="shared" si="8"/>
        <v>9929</v>
      </c>
      <c r="H59" s="136">
        <f t="shared" si="9"/>
        <v>737281</v>
      </c>
      <c r="J59" s="102" t="s">
        <v>95</v>
      </c>
      <c r="K59" s="81">
        <v>1497328</v>
      </c>
      <c r="L59" s="82">
        <v>990486</v>
      </c>
      <c r="M59" s="60">
        <v>506842</v>
      </c>
      <c r="O59" s="107" t="s">
        <v>38</v>
      </c>
      <c r="P59" s="115">
        <v>579</v>
      </c>
      <c r="R59" s="139" t="s">
        <v>50</v>
      </c>
      <c r="S59" s="140">
        <v>3116</v>
      </c>
      <c r="U59" s="105" t="s">
        <v>18</v>
      </c>
      <c r="V59" s="149">
        <v>1290</v>
      </c>
      <c r="X59" s="73" t="s">
        <v>112</v>
      </c>
      <c r="Y59" s="156">
        <v>20345</v>
      </c>
      <c r="AE59" s="119"/>
    </row>
    <row r="60" spans="1:31" ht="17.45" customHeight="1" x14ac:dyDescent="0.25">
      <c r="A60" s="73" t="s">
        <v>44</v>
      </c>
      <c r="B60" s="136">
        <f t="shared" si="6"/>
        <v>1117</v>
      </c>
      <c r="C60" s="136">
        <f t="shared" si="10"/>
        <v>238</v>
      </c>
      <c r="D60" s="136">
        <f t="shared" si="11"/>
        <v>301</v>
      </c>
      <c r="E60" s="136">
        <v>0</v>
      </c>
      <c r="F60" s="136">
        <f t="shared" si="7"/>
        <v>1656</v>
      </c>
      <c r="G60" s="136">
        <f t="shared" si="8"/>
        <v>6397</v>
      </c>
      <c r="H60" s="136">
        <f t="shared" si="9"/>
        <v>623572</v>
      </c>
      <c r="J60" s="102" t="s">
        <v>112</v>
      </c>
      <c r="K60" s="81">
        <v>1213312</v>
      </c>
      <c r="L60" s="82">
        <v>770757</v>
      </c>
      <c r="M60" s="60">
        <v>442555</v>
      </c>
      <c r="O60" s="107" t="s">
        <v>71</v>
      </c>
      <c r="P60" s="115">
        <v>203</v>
      </c>
      <c r="R60" s="139" t="s">
        <v>51</v>
      </c>
      <c r="S60" s="140">
        <v>1209</v>
      </c>
      <c r="U60" s="105" t="s">
        <v>38</v>
      </c>
      <c r="V60" s="149">
        <v>1082</v>
      </c>
      <c r="X60" s="153" t="s">
        <v>29</v>
      </c>
      <c r="Y60" s="156">
        <v>38251</v>
      </c>
      <c r="AE60" s="119"/>
    </row>
    <row r="61" spans="1:31" ht="17.45" customHeight="1" x14ac:dyDescent="0.25">
      <c r="A61" s="73" t="s">
        <v>38</v>
      </c>
      <c r="B61" s="136">
        <f t="shared" si="6"/>
        <v>1082</v>
      </c>
      <c r="C61" s="136">
        <f t="shared" si="10"/>
        <v>579</v>
      </c>
      <c r="D61" s="136">
        <f t="shared" si="11"/>
        <v>491</v>
      </c>
      <c r="E61" s="136">
        <v>0</v>
      </c>
      <c r="F61" s="136">
        <f t="shared" si="7"/>
        <v>2152</v>
      </c>
      <c r="G61" s="136">
        <f t="shared" si="8"/>
        <v>7818</v>
      </c>
      <c r="H61" s="136">
        <f t="shared" si="9"/>
        <v>784885</v>
      </c>
      <c r="J61" s="102" t="s">
        <v>29</v>
      </c>
      <c r="K61" s="81">
        <v>2589949</v>
      </c>
      <c r="L61" s="82">
        <v>1965774</v>
      </c>
      <c r="M61" s="60">
        <v>624175</v>
      </c>
      <c r="O61" s="73" t="s">
        <v>116</v>
      </c>
      <c r="P61" s="115">
        <v>90</v>
      </c>
      <c r="R61" s="139" t="s">
        <v>52</v>
      </c>
      <c r="S61" s="140">
        <v>189</v>
      </c>
      <c r="U61" s="105" t="s">
        <v>53</v>
      </c>
      <c r="V61" s="149">
        <v>774</v>
      </c>
      <c r="X61" s="153" t="s">
        <v>33</v>
      </c>
      <c r="Y61" s="156">
        <v>18592</v>
      </c>
      <c r="AE61" s="179"/>
    </row>
    <row r="62" spans="1:31" ht="17.45" customHeight="1" x14ac:dyDescent="0.25">
      <c r="A62" s="73" t="s">
        <v>69</v>
      </c>
      <c r="B62" s="136">
        <f t="shared" si="6"/>
        <v>1054</v>
      </c>
      <c r="C62" s="136">
        <f t="shared" si="10"/>
        <v>1989</v>
      </c>
      <c r="D62" s="136">
        <f t="shared" si="11"/>
        <v>384</v>
      </c>
      <c r="E62" s="136">
        <f>VLOOKUP(A62,$AE$2:$AF$12,2,0)</f>
        <v>1582</v>
      </c>
      <c r="F62" s="136">
        <f t="shared" si="7"/>
        <v>5009</v>
      </c>
      <c r="G62" s="136">
        <f t="shared" si="8"/>
        <v>16811</v>
      </c>
      <c r="H62" s="136">
        <f t="shared" si="9"/>
        <v>1309280</v>
      </c>
      <c r="J62" s="102" t="s">
        <v>33</v>
      </c>
      <c r="K62" s="81">
        <v>1256792</v>
      </c>
      <c r="L62" s="82">
        <v>979925</v>
      </c>
      <c r="M62" s="60">
        <v>276867</v>
      </c>
      <c r="O62" s="73" t="s">
        <v>28</v>
      </c>
      <c r="P62" s="115">
        <v>1724</v>
      </c>
      <c r="R62" s="139" t="s">
        <v>53</v>
      </c>
      <c r="S62" s="140">
        <v>434</v>
      </c>
      <c r="U62" s="73" t="s">
        <v>115</v>
      </c>
      <c r="V62" s="149">
        <v>660</v>
      </c>
      <c r="X62" s="153" t="s">
        <v>30</v>
      </c>
      <c r="Y62" s="156">
        <v>35339</v>
      </c>
      <c r="AE62" s="179"/>
    </row>
    <row r="63" spans="1:31" ht="17.45" customHeight="1" x14ac:dyDescent="0.25">
      <c r="A63" s="73" t="s">
        <v>5</v>
      </c>
      <c r="B63" s="136">
        <f t="shared" si="6"/>
        <v>992</v>
      </c>
      <c r="C63" s="136">
        <f t="shared" si="10"/>
        <v>238</v>
      </c>
      <c r="D63" s="136">
        <f t="shared" si="11"/>
        <v>218</v>
      </c>
      <c r="E63" s="136">
        <v>0</v>
      </c>
      <c r="F63" s="136">
        <f t="shared" si="7"/>
        <v>1448</v>
      </c>
      <c r="G63" s="136">
        <f t="shared" si="8"/>
        <v>10405</v>
      </c>
      <c r="H63" s="136">
        <f t="shared" si="9"/>
        <v>823233</v>
      </c>
      <c r="J63" s="102" t="s">
        <v>30</v>
      </c>
      <c r="K63" s="81">
        <v>3190381</v>
      </c>
      <c r="L63" s="82">
        <v>2544261</v>
      </c>
      <c r="M63" s="60">
        <v>646120</v>
      </c>
      <c r="O63" s="107" t="s">
        <v>67</v>
      </c>
      <c r="P63" s="115">
        <v>108</v>
      </c>
      <c r="R63" s="139" t="s">
        <v>54</v>
      </c>
      <c r="S63" s="140">
        <v>51</v>
      </c>
      <c r="U63" s="105" t="s">
        <v>44</v>
      </c>
      <c r="V63" s="149">
        <v>1117</v>
      </c>
      <c r="X63" s="153" t="s">
        <v>31</v>
      </c>
      <c r="Y63" s="156">
        <v>26945</v>
      </c>
      <c r="AE63" s="119"/>
    </row>
    <row r="64" spans="1:31" ht="17.45" customHeight="1" x14ac:dyDescent="0.25">
      <c r="A64" s="73" t="s">
        <v>21</v>
      </c>
      <c r="B64" s="136">
        <f t="shared" si="6"/>
        <v>845</v>
      </c>
      <c r="C64" s="136">
        <f t="shared" si="10"/>
        <v>272</v>
      </c>
      <c r="D64" s="136">
        <f t="shared" si="11"/>
        <v>332</v>
      </c>
      <c r="E64" s="136">
        <v>0</v>
      </c>
      <c r="F64" s="136">
        <f t="shared" si="7"/>
        <v>1449</v>
      </c>
      <c r="G64" s="136">
        <f t="shared" si="8"/>
        <v>8883</v>
      </c>
      <c r="H64" s="136">
        <f t="shared" si="9"/>
        <v>992415</v>
      </c>
      <c r="J64" s="102" t="s">
        <v>31</v>
      </c>
      <c r="K64" s="81">
        <v>1951071</v>
      </c>
      <c r="L64" s="82">
        <v>1185210</v>
      </c>
      <c r="M64" s="60">
        <v>765861</v>
      </c>
      <c r="O64" s="107" t="s">
        <v>66</v>
      </c>
      <c r="P64" s="115">
        <v>361</v>
      </c>
      <c r="R64" s="139" t="s">
        <v>55</v>
      </c>
      <c r="S64" s="140">
        <v>298</v>
      </c>
      <c r="U64" s="105" t="s">
        <v>75</v>
      </c>
      <c r="V64" s="149">
        <v>484</v>
      </c>
      <c r="X64" s="153" t="s">
        <v>32</v>
      </c>
      <c r="Y64" s="156">
        <v>15776</v>
      </c>
      <c r="AE64" s="119"/>
    </row>
    <row r="65" spans="1:31" ht="17.45" customHeight="1" x14ac:dyDescent="0.25">
      <c r="A65" s="73" t="s">
        <v>53</v>
      </c>
      <c r="B65" s="136">
        <f t="shared" si="6"/>
        <v>774</v>
      </c>
      <c r="C65" s="136">
        <f t="shared" si="10"/>
        <v>249</v>
      </c>
      <c r="D65" s="136">
        <f t="shared" si="11"/>
        <v>434</v>
      </c>
      <c r="E65" s="136">
        <v>0</v>
      </c>
      <c r="F65" s="136">
        <f t="shared" si="7"/>
        <v>1457</v>
      </c>
      <c r="G65" s="136">
        <f t="shared" si="8"/>
        <v>9165</v>
      </c>
      <c r="H65" s="136">
        <f t="shared" si="9"/>
        <v>1001733</v>
      </c>
      <c r="J65" s="102" t="s">
        <v>32</v>
      </c>
      <c r="K65" s="81">
        <v>1298887</v>
      </c>
      <c r="L65" s="82">
        <v>896562</v>
      </c>
      <c r="M65" s="60">
        <v>402325</v>
      </c>
      <c r="O65" s="107" t="s">
        <v>50</v>
      </c>
      <c r="P65" s="115">
        <v>1124</v>
      </c>
      <c r="R65" s="139" t="s">
        <v>115</v>
      </c>
      <c r="S65" s="140">
        <v>139</v>
      </c>
      <c r="U65" s="105" t="s">
        <v>5</v>
      </c>
      <c r="V65" s="149">
        <v>992</v>
      </c>
      <c r="X65" s="153" t="s">
        <v>27</v>
      </c>
      <c r="Y65" s="156">
        <v>38506</v>
      </c>
      <c r="AE65" s="119"/>
    </row>
    <row r="66" spans="1:31" ht="17.45" customHeight="1" x14ac:dyDescent="0.25">
      <c r="A66" s="73" t="s">
        <v>46</v>
      </c>
      <c r="B66" s="136">
        <f t="shared" si="6"/>
        <v>769</v>
      </c>
      <c r="C66" s="136">
        <f t="shared" si="10"/>
        <v>241</v>
      </c>
      <c r="D66" s="136">
        <f t="shared" si="11"/>
        <v>392</v>
      </c>
      <c r="E66" s="136">
        <v>0</v>
      </c>
      <c r="F66" s="136">
        <f t="shared" si="7"/>
        <v>1402</v>
      </c>
      <c r="G66" s="136">
        <f t="shared" si="8"/>
        <v>7192</v>
      </c>
      <c r="H66" s="136">
        <f t="shared" si="9"/>
        <v>594870</v>
      </c>
      <c r="J66" s="102" t="s">
        <v>27</v>
      </c>
      <c r="K66" s="81">
        <v>3167461</v>
      </c>
      <c r="L66" s="82">
        <v>2526607</v>
      </c>
      <c r="M66" s="60">
        <v>640854</v>
      </c>
      <c r="O66" s="107" t="s">
        <v>13</v>
      </c>
      <c r="P66" s="115">
        <v>870</v>
      </c>
      <c r="R66" s="141" t="s">
        <v>6</v>
      </c>
      <c r="S66" s="142">
        <f>SUM(S58:S65)</f>
        <v>10959</v>
      </c>
      <c r="U66" s="105" t="s">
        <v>21</v>
      </c>
      <c r="V66" s="149">
        <v>845</v>
      </c>
      <c r="X66" s="153" t="s">
        <v>36</v>
      </c>
      <c r="Y66" s="156">
        <v>26290</v>
      </c>
      <c r="AE66" s="119"/>
    </row>
    <row r="67" spans="1:31" ht="17.45" customHeight="1" x14ac:dyDescent="0.25">
      <c r="A67" s="73" t="s">
        <v>22</v>
      </c>
      <c r="B67" s="136">
        <f t="shared" si="6"/>
        <v>729</v>
      </c>
      <c r="C67" s="136">
        <f t="shared" si="10"/>
        <v>364</v>
      </c>
      <c r="D67" s="136">
        <f t="shared" si="11"/>
        <v>316</v>
      </c>
      <c r="E67" s="136">
        <v>0</v>
      </c>
      <c r="F67" s="136">
        <f t="shared" si="7"/>
        <v>1409</v>
      </c>
      <c r="G67" s="136">
        <f t="shared" si="8"/>
        <v>7226</v>
      </c>
      <c r="H67" s="136">
        <f t="shared" si="9"/>
        <v>631179</v>
      </c>
      <c r="J67" s="102" t="s">
        <v>36</v>
      </c>
      <c r="K67" s="81">
        <v>2409428</v>
      </c>
      <c r="L67" s="82">
        <v>1822774</v>
      </c>
      <c r="M67" s="60">
        <v>586654</v>
      </c>
      <c r="O67" s="107" t="s">
        <v>27</v>
      </c>
      <c r="P67" s="115">
        <v>677</v>
      </c>
      <c r="R67" s="137" t="s">
        <v>57</v>
      </c>
      <c r="S67" s="138"/>
      <c r="U67" s="105" t="s">
        <v>117</v>
      </c>
      <c r="V67" s="149">
        <v>468</v>
      </c>
      <c r="X67" s="153" t="s">
        <v>34</v>
      </c>
      <c r="Y67" s="156">
        <v>15520</v>
      </c>
      <c r="AE67" s="119"/>
    </row>
    <row r="68" spans="1:31" ht="17.45" customHeight="1" x14ac:dyDescent="0.25">
      <c r="A68" s="73" t="s">
        <v>71</v>
      </c>
      <c r="B68" s="136">
        <f t="shared" si="6"/>
        <v>691</v>
      </c>
      <c r="C68" s="136">
        <f t="shared" si="10"/>
        <v>203</v>
      </c>
      <c r="D68" s="136">
        <f t="shared" si="11"/>
        <v>824</v>
      </c>
      <c r="E68" s="136">
        <f>VLOOKUP(A68,$AE$2:$AF$12,2,0)</f>
        <v>2978</v>
      </c>
      <c r="F68" s="136">
        <f t="shared" si="7"/>
        <v>4696</v>
      </c>
      <c r="G68" s="136">
        <f t="shared" si="8"/>
        <v>14198</v>
      </c>
      <c r="H68" s="136">
        <f t="shared" si="9"/>
        <v>978349</v>
      </c>
      <c r="J68" s="103" t="s">
        <v>34</v>
      </c>
      <c r="K68" s="85">
        <v>1224532</v>
      </c>
      <c r="L68" s="86">
        <v>930292</v>
      </c>
      <c r="M68" s="63">
        <v>294240</v>
      </c>
      <c r="O68" s="107" t="s">
        <v>36</v>
      </c>
      <c r="P68" s="115">
        <v>767</v>
      </c>
      <c r="R68" s="139" t="s">
        <v>58</v>
      </c>
      <c r="S68" s="140">
        <v>886</v>
      </c>
      <c r="U68" s="105" t="s">
        <v>74</v>
      </c>
      <c r="V68" s="149">
        <v>511</v>
      </c>
      <c r="X68" s="152" t="s">
        <v>149</v>
      </c>
      <c r="Y68" s="156">
        <v>191262</v>
      </c>
      <c r="AE68" s="119"/>
    </row>
    <row r="69" spans="1:31" ht="17.45" customHeight="1" x14ac:dyDescent="0.25">
      <c r="A69" s="73" t="s">
        <v>66</v>
      </c>
      <c r="B69" s="136">
        <f t="shared" ref="B69:B89" si="12">VLOOKUP(A69,$U$3:$V$87,2,0)</f>
        <v>676</v>
      </c>
      <c r="C69" s="136">
        <f t="shared" si="10"/>
        <v>361</v>
      </c>
      <c r="D69" s="136">
        <f t="shared" si="11"/>
        <v>246</v>
      </c>
      <c r="E69" s="136">
        <v>0</v>
      </c>
      <c r="F69" s="136">
        <f t="shared" ref="F69:F89" si="13">SUM(B69:E69)</f>
        <v>1283</v>
      </c>
      <c r="G69" s="136">
        <f t="shared" ref="G69:G89" si="14">VLOOKUP(A69,$X$4:$Y$98,2,0)</f>
        <v>6108</v>
      </c>
      <c r="H69" s="136">
        <f t="shared" ref="H69:H89" si="15">VLOOKUP(A69,$J$4:$K$99,2,0)</f>
        <v>533264</v>
      </c>
      <c r="J69" s="95" t="s">
        <v>1</v>
      </c>
      <c r="K69" s="77">
        <v>12346993</v>
      </c>
      <c r="L69" s="78">
        <v>10084294</v>
      </c>
      <c r="M69" s="58">
        <v>2262699</v>
      </c>
      <c r="O69" s="107" t="s">
        <v>75</v>
      </c>
      <c r="P69" s="115">
        <v>79</v>
      </c>
      <c r="R69" s="139" t="s">
        <v>59</v>
      </c>
      <c r="S69" s="140">
        <v>3602</v>
      </c>
      <c r="U69" s="105" t="s">
        <v>66</v>
      </c>
      <c r="V69" s="149">
        <v>676</v>
      </c>
      <c r="X69" s="153" t="s">
        <v>5</v>
      </c>
      <c r="Y69" s="156">
        <v>10405</v>
      </c>
      <c r="AE69" s="119"/>
    </row>
    <row r="70" spans="1:31" ht="17.45" customHeight="1" x14ac:dyDescent="0.25">
      <c r="A70" s="73" t="s">
        <v>115</v>
      </c>
      <c r="B70" s="136">
        <f t="shared" si="12"/>
        <v>660</v>
      </c>
      <c r="C70" s="136">
        <f t="shared" si="10"/>
        <v>0</v>
      </c>
      <c r="D70" s="136">
        <f t="shared" si="11"/>
        <v>139</v>
      </c>
      <c r="E70" s="136">
        <v>0</v>
      </c>
      <c r="F70" s="136">
        <f t="shared" si="13"/>
        <v>799</v>
      </c>
      <c r="G70" s="136">
        <f t="shared" si="14"/>
        <v>2024</v>
      </c>
      <c r="H70" s="136">
        <f t="shared" si="15"/>
        <v>481143</v>
      </c>
      <c r="J70" s="102" t="s">
        <v>5</v>
      </c>
      <c r="K70" s="81">
        <v>823233</v>
      </c>
      <c r="L70" s="82">
        <v>512541</v>
      </c>
      <c r="M70" s="60">
        <v>310692</v>
      </c>
      <c r="O70" s="107" t="s">
        <v>3</v>
      </c>
      <c r="P70" s="115">
        <v>686</v>
      </c>
      <c r="R70" s="139" t="s">
        <v>60</v>
      </c>
      <c r="S70" s="140">
        <v>1013</v>
      </c>
      <c r="U70" s="105" t="s">
        <v>22</v>
      </c>
      <c r="V70" s="149">
        <v>729</v>
      </c>
      <c r="X70" s="153" t="s">
        <v>3</v>
      </c>
      <c r="Y70" s="156">
        <v>60163</v>
      </c>
      <c r="AE70" s="119"/>
    </row>
    <row r="71" spans="1:31" ht="17.45" customHeight="1" x14ac:dyDescent="0.25">
      <c r="A71" s="73" t="s">
        <v>116</v>
      </c>
      <c r="B71" s="136">
        <f t="shared" si="12"/>
        <v>598</v>
      </c>
      <c r="C71" s="136">
        <f t="shared" si="10"/>
        <v>90</v>
      </c>
      <c r="D71" s="136">
        <f t="shared" si="11"/>
        <v>255</v>
      </c>
      <c r="E71" s="136">
        <v>0</v>
      </c>
      <c r="F71" s="136">
        <f t="shared" si="13"/>
        <v>943</v>
      </c>
      <c r="G71" s="136">
        <f t="shared" si="14"/>
        <v>3966</v>
      </c>
      <c r="H71" s="136">
        <f t="shared" si="15"/>
        <v>695143</v>
      </c>
      <c r="J71" s="102" t="s">
        <v>3</v>
      </c>
      <c r="K71" s="81">
        <v>4301283</v>
      </c>
      <c r="L71" s="82">
        <v>3658521</v>
      </c>
      <c r="M71" s="60">
        <v>642762</v>
      </c>
      <c r="O71" s="107" t="s">
        <v>25</v>
      </c>
      <c r="P71" s="115">
        <v>554</v>
      </c>
      <c r="R71" s="73" t="s">
        <v>113</v>
      </c>
      <c r="S71" s="140">
        <v>764</v>
      </c>
      <c r="U71" s="105" t="s">
        <v>46</v>
      </c>
      <c r="V71" s="149">
        <v>769</v>
      </c>
      <c r="X71" s="153"/>
      <c r="Y71" s="156"/>
      <c r="AE71" s="119"/>
    </row>
    <row r="72" spans="1:31" ht="17.45" customHeight="1" x14ac:dyDescent="0.25">
      <c r="A72" s="73" t="s">
        <v>74</v>
      </c>
      <c r="B72" s="136">
        <f t="shared" si="12"/>
        <v>511</v>
      </c>
      <c r="C72" s="136">
        <f t="shared" ref="C72:C88" si="16">VLOOKUP(A72,$O$4:$P$87,2,0)</f>
        <v>399</v>
      </c>
      <c r="D72" s="136">
        <f t="shared" si="11"/>
        <v>166</v>
      </c>
      <c r="E72" s="136">
        <f t="shared" ref="E72:E88" si="17">VLOOKUP(A72,$AE$2:$AF$12,2,0)</f>
        <v>1177</v>
      </c>
      <c r="F72" s="136">
        <f t="shared" si="13"/>
        <v>2253</v>
      </c>
      <c r="G72" s="136">
        <f t="shared" si="14"/>
        <v>9133</v>
      </c>
      <c r="H72" s="136">
        <f t="shared" si="15"/>
        <v>785947</v>
      </c>
      <c r="J72" s="102"/>
      <c r="K72" s="81"/>
      <c r="L72" s="82"/>
      <c r="M72" s="60"/>
      <c r="O72" s="107" t="s">
        <v>79</v>
      </c>
      <c r="P72" s="115">
        <v>621</v>
      </c>
      <c r="R72" s="139" t="s">
        <v>62</v>
      </c>
      <c r="S72" s="140">
        <v>2232</v>
      </c>
      <c r="U72" s="105" t="s">
        <v>77</v>
      </c>
      <c r="V72" s="149">
        <v>400</v>
      </c>
      <c r="X72" s="105" t="s">
        <v>114</v>
      </c>
      <c r="Y72" s="156">
        <v>34577</v>
      </c>
      <c r="AE72" s="119"/>
    </row>
    <row r="73" spans="1:31" ht="17.45" customHeight="1" x14ac:dyDescent="0.25">
      <c r="A73" s="73" t="s">
        <v>52</v>
      </c>
      <c r="B73" s="136">
        <f t="shared" si="12"/>
        <v>503</v>
      </c>
      <c r="C73" s="136">
        <f t="shared" si="16"/>
        <v>458</v>
      </c>
      <c r="D73" s="136">
        <f t="shared" si="11"/>
        <v>189</v>
      </c>
      <c r="E73" s="136">
        <v>0</v>
      </c>
      <c r="F73" s="136">
        <f t="shared" si="13"/>
        <v>1150</v>
      </c>
      <c r="G73" s="136">
        <f t="shared" si="14"/>
        <v>3194</v>
      </c>
      <c r="H73" s="136">
        <f t="shared" si="15"/>
        <v>463090</v>
      </c>
      <c r="J73" s="105" t="s">
        <v>114</v>
      </c>
      <c r="K73" s="83">
        <v>1681527</v>
      </c>
      <c r="L73" s="84">
        <v>1556538</v>
      </c>
      <c r="M73" s="61">
        <v>124989</v>
      </c>
      <c r="O73" s="107" t="s">
        <v>18</v>
      </c>
      <c r="P73" s="115">
        <v>338</v>
      </c>
      <c r="R73" s="139" t="s">
        <v>63</v>
      </c>
      <c r="S73" s="140">
        <v>907</v>
      </c>
      <c r="U73" s="105" t="s">
        <v>73</v>
      </c>
      <c r="V73" s="149">
        <v>447</v>
      </c>
      <c r="X73" s="73" t="s">
        <v>117</v>
      </c>
      <c r="Y73" s="156">
        <v>11761</v>
      </c>
      <c r="AE73" s="119"/>
    </row>
    <row r="74" spans="1:31" ht="17.45" customHeight="1" x14ac:dyDescent="0.25">
      <c r="A74" s="73" t="s">
        <v>75</v>
      </c>
      <c r="B74" s="136">
        <f t="shared" si="12"/>
        <v>484</v>
      </c>
      <c r="C74" s="136">
        <f t="shared" si="16"/>
        <v>79</v>
      </c>
      <c r="D74" s="136">
        <f t="shared" si="11"/>
        <v>182</v>
      </c>
      <c r="E74" s="136">
        <f t="shared" si="17"/>
        <v>762</v>
      </c>
      <c r="F74" s="136">
        <f t="shared" si="13"/>
        <v>1507</v>
      </c>
      <c r="G74" s="136">
        <f t="shared" si="14"/>
        <v>5825</v>
      </c>
      <c r="H74" s="136">
        <f t="shared" si="15"/>
        <v>486942</v>
      </c>
      <c r="J74" s="73" t="s">
        <v>117</v>
      </c>
      <c r="K74" s="81">
        <v>545778</v>
      </c>
      <c r="L74" s="82">
        <v>458089</v>
      </c>
      <c r="M74" s="60">
        <v>87689</v>
      </c>
      <c r="O74" s="107" t="s">
        <v>15</v>
      </c>
      <c r="P74" s="115">
        <v>575</v>
      </c>
      <c r="R74" s="139" t="s">
        <v>64</v>
      </c>
      <c r="S74" s="140">
        <v>676</v>
      </c>
      <c r="U74" s="105" t="s">
        <v>116</v>
      </c>
      <c r="V74" s="149">
        <v>598</v>
      </c>
      <c r="X74" s="153" t="s">
        <v>2</v>
      </c>
      <c r="Y74" s="156">
        <v>25872</v>
      </c>
      <c r="AE74" s="119"/>
    </row>
    <row r="75" spans="1:31" ht="17.45" customHeight="1" x14ac:dyDescent="0.25">
      <c r="A75" s="73" t="s">
        <v>117</v>
      </c>
      <c r="B75" s="136">
        <f t="shared" si="12"/>
        <v>468</v>
      </c>
      <c r="C75" s="136">
        <f t="shared" si="16"/>
        <v>25</v>
      </c>
      <c r="D75" s="136">
        <v>0</v>
      </c>
      <c r="E75" s="136">
        <v>0</v>
      </c>
      <c r="F75" s="136">
        <f t="shared" si="13"/>
        <v>493</v>
      </c>
      <c r="G75" s="136">
        <f t="shared" si="14"/>
        <v>11761</v>
      </c>
      <c r="H75" s="136">
        <f t="shared" si="15"/>
        <v>545778</v>
      </c>
      <c r="J75" s="73" t="s">
        <v>2</v>
      </c>
      <c r="K75" s="81">
        <v>1539975</v>
      </c>
      <c r="L75" s="82">
        <v>1041371</v>
      </c>
      <c r="M75" s="60">
        <v>498604</v>
      </c>
      <c r="O75" s="107" t="s">
        <v>63</v>
      </c>
      <c r="P75" s="115">
        <v>827</v>
      </c>
      <c r="R75" s="139" t="s">
        <v>65</v>
      </c>
      <c r="S75" s="140">
        <v>559</v>
      </c>
      <c r="U75" s="105" t="s">
        <v>91</v>
      </c>
      <c r="V75" s="149">
        <v>339</v>
      </c>
      <c r="X75" s="153" t="s">
        <v>4</v>
      </c>
      <c r="Y75" s="156">
        <v>48484</v>
      </c>
      <c r="AC75" s="156"/>
      <c r="AE75" s="119"/>
    </row>
    <row r="76" spans="1:31" ht="17.45" customHeight="1" x14ac:dyDescent="0.25">
      <c r="A76" s="73" t="s">
        <v>73</v>
      </c>
      <c r="B76" s="136">
        <f t="shared" si="12"/>
        <v>447</v>
      </c>
      <c r="C76" s="136">
        <f t="shared" si="16"/>
        <v>241</v>
      </c>
      <c r="D76" s="136">
        <f t="shared" ref="D76:D86" si="18">VLOOKUP(A76,$R$4:$S$99,2,0)</f>
        <v>154</v>
      </c>
      <c r="E76" s="136">
        <f t="shared" si="17"/>
        <v>751</v>
      </c>
      <c r="F76" s="136">
        <f t="shared" si="13"/>
        <v>1593</v>
      </c>
      <c r="G76" s="136">
        <f t="shared" si="14"/>
        <v>9420</v>
      </c>
      <c r="H76" s="136">
        <f t="shared" si="15"/>
        <v>1056885</v>
      </c>
      <c r="J76" s="102" t="s">
        <v>4</v>
      </c>
      <c r="K76" s="88">
        <v>3455197</v>
      </c>
      <c r="L76" s="88">
        <v>2857234</v>
      </c>
      <c r="M76" s="60">
        <v>597963</v>
      </c>
      <c r="O76" s="107" t="s">
        <v>17</v>
      </c>
      <c r="P76" s="115">
        <v>359</v>
      </c>
      <c r="R76" s="139" t="s">
        <v>66</v>
      </c>
      <c r="S76" s="140">
        <v>246</v>
      </c>
      <c r="U76" s="105" t="s">
        <v>72</v>
      </c>
      <c r="V76" s="149">
        <v>415</v>
      </c>
      <c r="X76" s="152" t="s">
        <v>150</v>
      </c>
      <c r="Y76" s="156">
        <v>221460</v>
      </c>
      <c r="AC76" s="156"/>
      <c r="AE76" s="119"/>
    </row>
    <row r="77" spans="1:31" ht="17.45" customHeight="1" x14ac:dyDescent="0.25">
      <c r="A77" s="73" t="s">
        <v>72</v>
      </c>
      <c r="B77" s="136">
        <f t="shared" si="12"/>
        <v>415</v>
      </c>
      <c r="C77" s="136">
        <f t="shared" si="16"/>
        <v>315</v>
      </c>
      <c r="D77" s="136">
        <f t="shared" si="18"/>
        <v>313</v>
      </c>
      <c r="E77" s="136">
        <f t="shared" si="17"/>
        <v>1478</v>
      </c>
      <c r="F77" s="136">
        <f t="shared" si="13"/>
        <v>2521</v>
      </c>
      <c r="G77" s="136">
        <f t="shared" si="14"/>
        <v>8808</v>
      </c>
      <c r="H77" s="136">
        <f t="shared" si="15"/>
        <v>986035</v>
      </c>
      <c r="J77" s="95" t="s">
        <v>57</v>
      </c>
      <c r="K77" s="90">
        <v>17063818</v>
      </c>
      <c r="L77" s="89">
        <v>12675112</v>
      </c>
      <c r="M77" s="58">
        <v>4388706</v>
      </c>
      <c r="O77" s="107" t="s">
        <v>2</v>
      </c>
      <c r="P77" s="115">
        <v>796</v>
      </c>
      <c r="R77" s="139" t="s">
        <v>67</v>
      </c>
      <c r="S77" s="140">
        <v>3</v>
      </c>
      <c r="U77" s="73" t="s">
        <v>52</v>
      </c>
      <c r="V77" s="149">
        <v>503</v>
      </c>
      <c r="X77" s="153" t="s">
        <v>65</v>
      </c>
      <c r="Y77" s="156">
        <v>1232</v>
      </c>
      <c r="AC77" s="156"/>
      <c r="AE77" s="119"/>
    </row>
    <row r="78" spans="1:31" ht="17.45" customHeight="1" x14ac:dyDescent="0.25">
      <c r="A78" s="73" t="s">
        <v>77</v>
      </c>
      <c r="B78" s="136">
        <f t="shared" si="12"/>
        <v>400</v>
      </c>
      <c r="C78" s="136">
        <f t="shared" si="16"/>
        <v>19</v>
      </c>
      <c r="D78" s="136">
        <f t="shared" si="18"/>
        <v>2</v>
      </c>
      <c r="E78" s="136">
        <f t="shared" si="17"/>
        <v>108</v>
      </c>
      <c r="F78" s="136">
        <f t="shared" si="13"/>
        <v>529</v>
      </c>
      <c r="G78" s="136">
        <f t="shared" si="14"/>
        <v>4232</v>
      </c>
      <c r="H78" s="136">
        <f t="shared" si="15"/>
        <v>312501</v>
      </c>
      <c r="J78" s="102" t="s">
        <v>65</v>
      </c>
      <c r="K78" s="91">
        <v>220616</v>
      </c>
      <c r="L78" s="88">
        <v>64477</v>
      </c>
      <c r="M78" s="60">
        <v>156139</v>
      </c>
      <c r="O78" s="107" t="s">
        <v>135</v>
      </c>
      <c r="P78" s="115">
        <v>1842</v>
      </c>
      <c r="R78" s="141" t="s">
        <v>6</v>
      </c>
      <c r="S78" s="142">
        <f>SUM(S68:S77)</f>
        <v>10888</v>
      </c>
      <c r="U78" s="105" t="s">
        <v>81</v>
      </c>
      <c r="V78" s="149">
        <v>206</v>
      </c>
      <c r="X78" s="153" t="s">
        <v>67</v>
      </c>
      <c r="Y78" s="156">
        <v>2385</v>
      </c>
      <c r="AC78" s="156"/>
      <c r="AE78" s="119"/>
    </row>
    <row r="79" spans="1:31" ht="17.45" customHeight="1" x14ac:dyDescent="0.25">
      <c r="A79" s="73" t="s">
        <v>91</v>
      </c>
      <c r="B79" s="136">
        <f t="shared" si="12"/>
        <v>339</v>
      </c>
      <c r="C79" s="136">
        <f t="shared" si="16"/>
        <v>6</v>
      </c>
      <c r="D79" s="136">
        <f t="shared" si="18"/>
        <v>1</v>
      </c>
      <c r="E79" s="136">
        <f t="shared" si="17"/>
        <v>176</v>
      </c>
      <c r="F79" s="136">
        <f t="shared" si="13"/>
        <v>522</v>
      </c>
      <c r="G79" s="136">
        <f t="shared" si="14"/>
        <v>2710</v>
      </c>
      <c r="H79" s="136">
        <f t="shared" si="15"/>
        <v>139570</v>
      </c>
      <c r="J79" s="102" t="s">
        <v>67</v>
      </c>
      <c r="K79" s="92">
        <v>328855</v>
      </c>
      <c r="L79" s="88">
        <v>178561</v>
      </c>
      <c r="M79" s="60">
        <v>150294</v>
      </c>
      <c r="O79" s="107" t="s">
        <v>34</v>
      </c>
      <c r="P79" s="115">
        <v>330</v>
      </c>
      <c r="R79" s="137" t="s">
        <v>68</v>
      </c>
      <c r="S79" s="138"/>
      <c r="U79" s="105" t="s">
        <v>54</v>
      </c>
      <c r="V79" s="149">
        <v>225</v>
      </c>
      <c r="X79" s="153" t="s">
        <v>66</v>
      </c>
      <c r="Y79" s="156">
        <v>6108</v>
      </c>
      <c r="AC79" s="156"/>
      <c r="AE79" s="119"/>
    </row>
    <row r="80" spans="1:31" ht="17.45" customHeight="1" x14ac:dyDescent="0.25">
      <c r="A80" s="73" t="s">
        <v>54</v>
      </c>
      <c r="B80" s="136">
        <f t="shared" si="12"/>
        <v>225</v>
      </c>
      <c r="C80" s="136">
        <f t="shared" si="16"/>
        <v>45</v>
      </c>
      <c r="D80" s="136">
        <f t="shared" si="18"/>
        <v>51</v>
      </c>
      <c r="E80" s="136">
        <v>0</v>
      </c>
      <c r="F80" s="136">
        <f t="shared" si="13"/>
        <v>321</v>
      </c>
      <c r="G80" s="136">
        <f t="shared" si="14"/>
        <v>3146</v>
      </c>
      <c r="H80" s="136">
        <f t="shared" si="15"/>
        <v>270637</v>
      </c>
      <c r="J80" s="102" t="s">
        <v>66</v>
      </c>
      <c r="K80" s="92">
        <v>533264</v>
      </c>
      <c r="L80" s="88">
        <v>372677</v>
      </c>
      <c r="M80" s="60">
        <v>160587</v>
      </c>
      <c r="O80" s="107" t="s">
        <v>69</v>
      </c>
      <c r="P80" s="115">
        <v>1989</v>
      </c>
      <c r="R80" s="139" t="s">
        <v>69</v>
      </c>
      <c r="S80" s="140">
        <v>384</v>
      </c>
      <c r="U80" s="105" t="s">
        <v>67</v>
      </c>
      <c r="V80" s="149">
        <v>208</v>
      </c>
      <c r="X80" s="153" t="s">
        <v>58</v>
      </c>
      <c r="Y80" s="156">
        <v>29372</v>
      </c>
      <c r="AC80" s="156"/>
      <c r="AE80" s="119"/>
    </row>
    <row r="81" spans="1:31" ht="17.45" customHeight="1" x14ac:dyDescent="0.25">
      <c r="A81" s="73" t="s">
        <v>67</v>
      </c>
      <c r="B81" s="136">
        <f t="shared" si="12"/>
        <v>208</v>
      </c>
      <c r="C81" s="136">
        <f t="shared" si="16"/>
        <v>108</v>
      </c>
      <c r="D81" s="136">
        <f t="shared" si="18"/>
        <v>3</v>
      </c>
      <c r="E81" s="136">
        <v>0</v>
      </c>
      <c r="F81" s="136">
        <f t="shared" si="13"/>
        <v>319</v>
      </c>
      <c r="G81" s="136">
        <f t="shared" si="14"/>
        <v>2385</v>
      </c>
      <c r="H81" s="136">
        <f t="shared" si="15"/>
        <v>328855</v>
      </c>
      <c r="J81" s="102" t="s">
        <v>58</v>
      </c>
      <c r="K81" s="92">
        <v>2306963</v>
      </c>
      <c r="L81" s="88">
        <v>1316008</v>
      </c>
      <c r="M81" s="60">
        <v>990955</v>
      </c>
      <c r="O81" s="105" t="s">
        <v>114</v>
      </c>
      <c r="P81" s="115">
        <v>20</v>
      </c>
      <c r="R81" s="139" t="s">
        <v>70</v>
      </c>
      <c r="S81" s="140">
        <v>534</v>
      </c>
      <c r="U81" s="105" t="s">
        <v>80</v>
      </c>
      <c r="V81" s="149">
        <v>173</v>
      </c>
      <c r="X81" s="153" t="s">
        <v>62</v>
      </c>
      <c r="Y81" s="156">
        <v>41023</v>
      </c>
      <c r="AC81" s="156"/>
      <c r="AE81" s="180"/>
    </row>
    <row r="82" spans="1:31" ht="17.45" customHeight="1" x14ac:dyDescent="0.25">
      <c r="A82" s="73" t="s">
        <v>81</v>
      </c>
      <c r="B82" s="136">
        <f t="shared" si="12"/>
        <v>206</v>
      </c>
      <c r="C82" s="136">
        <f t="shared" si="16"/>
        <v>39</v>
      </c>
      <c r="D82" s="136">
        <f t="shared" si="18"/>
        <v>65</v>
      </c>
      <c r="E82" s="136">
        <v>0</v>
      </c>
      <c r="F82" s="136">
        <f t="shared" si="13"/>
        <v>310</v>
      </c>
      <c r="G82" s="136">
        <f t="shared" si="14"/>
        <v>6348</v>
      </c>
      <c r="H82" s="136">
        <f t="shared" si="15"/>
        <v>3121563</v>
      </c>
      <c r="J82" s="73" t="s">
        <v>62</v>
      </c>
      <c r="K82" s="92">
        <v>2861911</v>
      </c>
      <c r="L82" s="88">
        <v>2220151</v>
      </c>
      <c r="M82" s="60">
        <v>641760</v>
      </c>
      <c r="O82" s="107" t="s">
        <v>4</v>
      </c>
      <c r="P82" s="115">
        <v>905</v>
      </c>
      <c r="R82" s="139" t="s">
        <v>71</v>
      </c>
      <c r="S82" s="140">
        <v>824</v>
      </c>
      <c r="U82" s="105" t="s">
        <v>84</v>
      </c>
      <c r="V82" s="149">
        <v>90</v>
      </c>
      <c r="X82" s="153" t="s">
        <v>60</v>
      </c>
      <c r="Y82" s="156">
        <v>26375</v>
      </c>
      <c r="AC82" s="156"/>
      <c r="AE82" s="119"/>
    </row>
    <row r="83" spans="1:31" ht="17.45" customHeight="1" x14ac:dyDescent="0.25">
      <c r="A83" s="73" t="s">
        <v>80</v>
      </c>
      <c r="B83" s="136">
        <f t="shared" si="12"/>
        <v>173</v>
      </c>
      <c r="C83" s="136">
        <f t="shared" si="16"/>
        <v>229</v>
      </c>
      <c r="D83" s="136">
        <f t="shared" si="18"/>
        <v>95</v>
      </c>
      <c r="E83" s="136">
        <v>0</v>
      </c>
      <c r="F83" s="136">
        <f t="shared" si="13"/>
        <v>497</v>
      </c>
      <c r="G83" s="136">
        <f t="shared" si="14"/>
        <v>3967</v>
      </c>
      <c r="H83" s="136">
        <f t="shared" si="15"/>
        <v>869274</v>
      </c>
      <c r="J83" s="102" t="s">
        <v>60</v>
      </c>
      <c r="K83" s="92">
        <v>2383416</v>
      </c>
      <c r="L83" s="88">
        <v>1860448</v>
      </c>
      <c r="M83" s="60">
        <v>522968</v>
      </c>
      <c r="O83" s="107" t="s">
        <v>137</v>
      </c>
      <c r="P83" s="115">
        <v>137</v>
      </c>
      <c r="R83" s="139" t="s">
        <v>72</v>
      </c>
      <c r="S83" s="140">
        <v>313</v>
      </c>
      <c r="U83" s="105" t="s">
        <v>83</v>
      </c>
      <c r="V83" s="149">
        <v>41</v>
      </c>
      <c r="X83" s="73" t="s">
        <v>113</v>
      </c>
      <c r="Y83" s="156">
        <v>30612</v>
      </c>
      <c r="AC83" s="156"/>
      <c r="AE83" s="119"/>
    </row>
    <row r="84" spans="1:31" ht="17.45" customHeight="1" x14ac:dyDescent="0.25">
      <c r="A84" s="73" t="s">
        <v>84</v>
      </c>
      <c r="B84" s="136">
        <f t="shared" si="12"/>
        <v>90</v>
      </c>
      <c r="C84" s="136">
        <f t="shared" si="16"/>
        <v>90</v>
      </c>
      <c r="D84" s="136">
        <f t="shared" si="18"/>
        <v>15</v>
      </c>
      <c r="E84" s="136">
        <v>0</v>
      </c>
      <c r="F84" s="136">
        <f t="shared" si="13"/>
        <v>195</v>
      </c>
      <c r="G84" s="136">
        <f t="shared" si="14"/>
        <v>2473</v>
      </c>
      <c r="H84" s="136">
        <f t="shared" si="15"/>
        <v>465560</v>
      </c>
      <c r="J84" s="102" t="s">
        <v>113</v>
      </c>
      <c r="K84" s="92">
        <v>2646115</v>
      </c>
      <c r="L84" s="88">
        <v>2277216</v>
      </c>
      <c r="M84" s="60">
        <v>368899</v>
      </c>
      <c r="O84" s="73" t="s">
        <v>112</v>
      </c>
      <c r="P84" s="115">
        <v>809</v>
      </c>
      <c r="R84" s="139" t="s">
        <v>73</v>
      </c>
      <c r="S84" s="140">
        <v>154</v>
      </c>
      <c r="U84" s="105" t="s">
        <v>85</v>
      </c>
      <c r="V84" s="149">
        <v>6</v>
      </c>
      <c r="X84" s="153" t="s">
        <v>59</v>
      </c>
      <c r="Y84" s="156">
        <v>45183</v>
      </c>
      <c r="AC84" s="156"/>
      <c r="AE84" s="179"/>
    </row>
    <row r="85" spans="1:31" ht="17.45" customHeight="1" x14ac:dyDescent="0.25">
      <c r="A85" s="73" t="s">
        <v>83</v>
      </c>
      <c r="B85" s="136">
        <f t="shared" si="12"/>
        <v>41</v>
      </c>
      <c r="C85" s="136">
        <f t="shared" si="16"/>
        <v>137</v>
      </c>
      <c r="D85" s="136">
        <f t="shared" si="18"/>
        <v>5</v>
      </c>
      <c r="E85" s="136">
        <v>0</v>
      </c>
      <c r="F85" s="136">
        <f t="shared" si="13"/>
        <v>183</v>
      </c>
      <c r="G85" s="136">
        <f t="shared" si="14"/>
        <v>4156</v>
      </c>
      <c r="H85" s="136">
        <f t="shared" si="15"/>
        <v>1489608</v>
      </c>
      <c r="J85" s="102" t="s">
        <v>59</v>
      </c>
      <c r="K85" s="92">
        <v>2792291</v>
      </c>
      <c r="L85" s="88">
        <v>2212365</v>
      </c>
      <c r="M85" s="60">
        <v>579926</v>
      </c>
      <c r="O85" s="73" t="s">
        <v>118</v>
      </c>
      <c r="P85" s="115">
        <v>0</v>
      </c>
      <c r="R85" s="139" t="s">
        <v>74</v>
      </c>
      <c r="S85" s="140">
        <v>166</v>
      </c>
      <c r="U85" s="105" t="s">
        <v>118</v>
      </c>
      <c r="V85" s="149">
        <v>3</v>
      </c>
      <c r="X85" s="153" t="s">
        <v>64</v>
      </c>
      <c r="Y85" s="156">
        <v>25900</v>
      </c>
      <c r="AC85" s="156"/>
      <c r="AE85" s="179"/>
    </row>
    <row r="86" spans="1:31" ht="17.45" customHeight="1" x14ac:dyDescent="0.25">
      <c r="A86" s="73" t="s">
        <v>85</v>
      </c>
      <c r="B86" s="136">
        <f t="shared" si="12"/>
        <v>6</v>
      </c>
      <c r="C86" s="136">
        <f t="shared" si="16"/>
        <v>2</v>
      </c>
      <c r="D86" s="136">
        <f t="shared" si="18"/>
        <v>2</v>
      </c>
      <c r="E86" s="136">
        <v>0</v>
      </c>
      <c r="F86" s="136">
        <f t="shared" si="13"/>
        <v>10</v>
      </c>
      <c r="G86" s="136">
        <f t="shared" si="14"/>
        <v>869</v>
      </c>
      <c r="H86" s="136">
        <f t="shared" si="15"/>
        <v>511515</v>
      </c>
      <c r="J86" s="102" t="s">
        <v>64</v>
      </c>
      <c r="K86" s="92">
        <v>1915479</v>
      </c>
      <c r="L86" s="88">
        <v>1396772</v>
      </c>
      <c r="M86" s="60">
        <v>518707</v>
      </c>
      <c r="O86" s="73" t="s">
        <v>117</v>
      </c>
      <c r="P86" s="115">
        <v>25</v>
      </c>
      <c r="R86" s="139" t="s">
        <v>75</v>
      </c>
      <c r="S86" s="140">
        <v>182</v>
      </c>
      <c r="U86" s="105" t="s">
        <v>120</v>
      </c>
      <c r="V86" s="149">
        <v>2</v>
      </c>
      <c r="X86" s="153" t="s">
        <v>63</v>
      </c>
      <c r="Y86" s="156">
        <v>13270</v>
      </c>
      <c r="AC86" s="156"/>
      <c r="AE86" s="179"/>
    </row>
    <row r="87" spans="1:31" ht="17.45" customHeight="1" x14ac:dyDescent="0.25">
      <c r="A87" s="73" t="s">
        <v>118</v>
      </c>
      <c r="B87" s="136">
        <f t="shared" si="12"/>
        <v>3</v>
      </c>
      <c r="C87" s="136">
        <f t="shared" si="16"/>
        <v>0</v>
      </c>
      <c r="D87" s="136">
        <v>0</v>
      </c>
      <c r="E87" s="136">
        <f t="shared" si="17"/>
        <v>36</v>
      </c>
      <c r="F87" s="136">
        <f t="shared" si="13"/>
        <v>39</v>
      </c>
      <c r="G87" s="136">
        <f t="shared" si="14"/>
        <v>786</v>
      </c>
      <c r="H87" s="136">
        <f t="shared" si="15"/>
        <v>49794</v>
      </c>
      <c r="J87" s="102" t="s">
        <v>63</v>
      </c>
      <c r="K87" s="92">
        <v>1074908</v>
      </c>
      <c r="L87" s="88">
        <v>776437</v>
      </c>
      <c r="M87" s="60">
        <v>298471</v>
      </c>
      <c r="O87" s="107" t="s">
        <v>20</v>
      </c>
      <c r="P87" s="115">
        <v>424</v>
      </c>
      <c r="R87" s="73" t="s">
        <v>119</v>
      </c>
      <c r="S87" s="140">
        <v>4</v>
      </c>
      <c r="U87" s="105" t="s">
        <v>119</v>
      </c>
      <c r="V87" s="149">
        <v>2</v>
      </c>
      <c r="X87" s="152" t="s">
        <v>151</v>
      </c>
      <c r="Y87" s="156">
        <v>93293</v>
      </c>
      <c r="AC87" s="156"/>
      <c r="AE87" s="119"/>
    </row>
    <row r="88" spans="1:31" ht="17.45" customHeight="1" x14ac:dyDescent="0.25">
      <c r="A88" s="73" t="s">
        <v>119</v>
      </c>
      <c r="B88" s="136">
        <f t="shared" si="12"/>
        <v>2</v>
      </c>
      <c r="C88" s="136">
        <f t="shared" si="16"/>
        <v>28</v>
      </c>
      <c r="D88" s="136">
        <f>VLOOKUP(A88,$R$4:$S$99,2,0)</f>
        <v>4</v>
      </c>
      <c r="E88" s="136">
        <f t="shared" si="17"/>
        <v>43</v>
      </c>
      <c r="F88" s="136">
        <f t="shared" si="13"/>
        <v>77</v>
      </c>
      <c r="G88" s="136">
        <f t="shared" si="14"/>
        <v>1333</v>
      </c>
      <c r="H88" s="136">
        <f t="shared" si="15"/>
        <v>157399</v>
      </c>
      <c r="J88" s="96" t="s">
        <v>68</v>
      </c>
      <c r="K88" s="90">
        <v>8150379</v>
      </c>
      <c r="L88" s="93">
        <v>5945795</v>
      </c>
      <c r="M88" s="59">
        <v>2204584</v>
      </c>
      <c r="O88" s="66"/>
      <c r="P88" s="130">
        <f>SUM(P4:P87)</f>
        <v>46684</v>
      </c>
      <c r="R88" s="139" t="s">
        <v>77</v>
      </c>
      <c r="S88" s="140">
        <v>2</v>
      </c>
      <c r="X88" s="153" t="s">
        <v>72</v>
      </c>
      <c r="Y88" s="156">
        <v>8808</v>
      </c>
      <c r="AC88" s="156"/>
      <c r="AE88" s="66"/>
    </row>
    <row r="89" spans="1:31" ht="17.45" customHeight="1" x14ac:dyDescent="0.25">
      <c r="A89" s="73" t="s">
        <v>120</v>
      </c>
      <c r="B89" s="136">
        <f t="shared" si="12"/>
        <v>2</v>
      </c>
      <c r="C89" s="136">
        <v>0</v>
      </c>
      <c r="D89" s="136">
        <v>0</v>
      </c>
      <c r="E89" s="136">
        <v>0</v>
      </c>
      <c r="F89" s="136">
        <f t="shared" si="13"/>
        <v>2</v>
      </c>
      <c r="G89" s="136">
        <f t="shared" si="14"/>
        <v>488</v>
      </c>
      <c r="H89" s="136">
        <f t="shared" si="15"/>
        <v>44258</v>
      </c>
      <c r="J89" s="102" t="s">
        <v>72</v>
      </c>
      <c r="K89" s="92">
        <v>986035</v>
      </c>
      <c r="L89" s="88">
        <v>583515</v>
      </c>
      <c r="M89" s="60">
        <v>402520</v>
      </c>
      <c r="O89" s="66"/>
      <c r="P89" s="130"/>
      <c r="R89" s="139" t="s">
        <v>91</v>
      </c>
      <c r="S89" s="140">
        <v>1</v>
      </c>
      <c r="V89" s="114"/>
      <c r="X89" s="153" t="s">
        <v>71</v>
      </c>
      <c r="Y89" s="156">
        <v>14198</v>
      </c>
      <c r="AC89" s="156"/>
      <c r="AE89" s="66"/>
    </row>
    <row r="90" spans="1:31" ht="17.45" customHeight="1" x14ac:dyDescent="0.25">
      <c r="B90" s="147">
        <f t="shared" ref="B90:G90" si="19">SUM(B5:B89)</f>
        <v>345599</v>
      </c>
      <c r="C90" s="147">
        <f t="shared" si="19"/>
        <v>46684</v>
      </c>
      <c r="D90" s="135">
        <f t="shared" si="19"/>
        <v>122177</v>
      </c>
      <c r="E90" s="135">
        <f t="shared" si="19"/>
        <v>12645</v>
      </c>
      <c r="F90" s="135">
        <f t="shared" si="19"/>
        <v>527105</v>
      </c>
      <c r="G90" s="135">
        <f t="shared" si="19"/>
        <v>1712539</v>
      </c>
      <c r="J90" s="102" t="s">
        <v>71</v>
      </c>
      <c r="K90" s="92">
        <v>978349</v>
      </c>
      <c r="L90" s="88">
        <v>648168</v>
      </c>
      <c r="M90" s="60">
        <v>330181</v>
      </c>
      <c r="O90" s="66"/>
      <c r="P90" s="130"/>
      <c r="R90" s="141" t="s">
        <v>6</v>
      </c>
      <c r="S90" s="142">
        <f>SUM(S80:S89)</f>
        <v>2564</v>
      </c>
      <c r="V90" s="114"/>
      <c r="X90" s="153" t="s">
        <v>73</v>
      </c>
      <c r="Y90" s="156">
        <v>9420</v>
      </c>
      <c r="AC90" s="156"/>
      <c r="AE90" s="66"/>
    </row>
    <row r="91" spans="1:31" ht="17.45" customHeight="1" x14ac:dyDescent="0.25">
      <c r="J91" s="102" t="s">
        <v>73</v>
      </c>
      <c r="K91" s="92">
        <v>1056885</v>
      </c>
      <c r="L91" s="88">
        <v>721549</v>
      </c>
      <c r="M91" s="60">
        <v>335336</v>
      </c>
      <c r="O91" s="66"/>
      <c r="P91" s="130"/>
      <c r="R91" s="137" t="s">
        <v>78</v>
      </c>
      <c r="S91" s="138"/>
      <c r="X91" s="153" t="s">
        <v>77</v>
      </c>
      <c r="Y91" s="156">
        <v>4232</v>
      </c>
      <c r="AC91" s="156"/>
      <c r="AE91" s="66"/>
    </row>
    <row r="92" spans="1:31" ht="17.45" customHeight="1" x14ac:dyDescent="0.25">
      <c r="J92" s="102" t="s">
        <v>77</v>
      </c>
      <c r="K92" s="92">
        <v>312501</v>
      </c>
      <c r="L92" s="88">
        <v>245545</v>
      </c>
      <c r="M92" s="60">
        <v>66956</v>
      </c>
      <c r="O92" s="66"/>
      <c r="P92" s="130"/>
      <c r="R92" s="139" t="s">
        <v>79</v>
      </c>
      <c r="S92" s="140">
        <v>914</v>
      </c>
      <c r="V92" s="114"/>
      <c r="X92" s="153" t="s">
        <v>70</v>
      </c>
      <c r="Y92" s="156">
        <v>20037</v>
      </c>
      <c r="AC92" s="156"/>
      <c r="AE92" s="66"/>
    </row>
    <row r="93" spans="1:31" ht="17.45" customHeight="1" x14ac:dyDescent="0.25">
      <c r="A93"/>
      <c r="B93"/>
      <c r="C93"/>
      <c r="D93"/>
      <c r="E93"/>
      <c r="F93"/>
      <c r="G93"/>
      <c r="H93"/>
      <c r="J93" s="102" t="s">
        <v>70</v>
      </c>
      <c r="K93" s="92">
        <v>1887677</v>
      </c>
      <c r="L93" s="88">
        <v>1460809</v>
      </c>
      <c r="M93" s="60">
        <v>426868</v>
      </c>
      <c r="O93" s="131"/>
      <c r="P93" s="132"/>
      <c r="R93" s="139" t="s">
        <v>80</v>
      </c>
      <c r="S93" s="140">
        <v>95</v>
      </c>
      <c r="V93" s="114"/>
      <c r="X93" s="153" t="s">
        <v>69</v>
      </c>
      <c r="Y93" s="156">
        <v>16811</v>
      </c>
      <c r="AC93" s="156"/>
      <c r="AE93" s="131"/>
    </row>
    <row r="94" spans="1:31" ht="17.45" customHeight="1" x14ac:dyDescent="0.25">
      <c r="A94"/>
      <c r="B94"/>
      <c r="C94"/>
      <c r="D94"/>
      <c r="E94"/>
      <c r="F94"/>
      <c r="G94"/>
      <c r="H94"/>
      <c r="J94" s="102" t="s">
        <v>69</v>
      </c>
      <c r="K94" s="92">
        <v>1309280</v>
      </c>
      <c r="L94" s="88">
        <v>1074948</v>
      </c>
      <c r="M94" s="60">
        <v>234332</v>
      </c>
      <c r="O94" s="133"/>
      <c r="P94" s="134"/>
      <c r="R94" s="139" t="s">
        <v>81</v>
      </c>
      <c r="S94" s="140">
        <v>65</v>
      </c>
      <c r="V94" s="114"/>
      <c r="X94" s="153" t="s">
        <v>74</v>
      </c>
      <c r="Y94" s="156">
        <v>9133</v>
      </c>
      <c r="AC94" s="156"/>
      <c r="AE94" s="133"/>
    </row>
    <row r="95" spans="1:31" ht="17.45" customHeight="1" x14ac:dyDescent="0.25">
      <c r="A95"/>
      <c r="B95"/>
      <c r="C95"/>
      <c r="D95"/>
      <c r="E95"/>
      <c r="F95"/>
      <c r="G95"/>
      <c r="H95"/>
      <c r="J95" s="102" t="s">
        <v>74</v>
      </c>
      <c r="K95" s="92">
        <v>785947</v>
      </c>
      <c r="L95" s="88">
        <v>532698</v>
      </c>
      <c r="M95" s="60">
        <v>253249</v>
      </c>
      <c r="O95" s="66"/>
      <c r="P95" s="130"/>
      <c r="R95" s="105" t="s">
        <v>116</v>
      </c>
      <c r="S95" s="140">
        <v>255</v>
      </c>
      <c r="V95" s="114"/>
      <c r="X95" s="153" t="s">
        <v>91</v>
      </c>
      <c r="Y95" s="156">
        <v>2710</v>
      </c>
      <c r="AC95" s="156"/>
      <c r="AE95" s="66"/>
    </row>
    <row r="96" spans="1:31" ht="17.45" customHeight="1" x14ac:dyDescent="0.25">
      <c r="A96"/>
      <c r="B96"/>
      <c r="C96"/>
      <c r="D96"/>
      <c r="E96"/>
      <c r="F96"/>
      <c r="G96"/>
      <c r="H96"/>
      <c r="J96" s="102" t="s">
        <v>91</v>
      </c>
      <c r="K96" s="92">
        <v>139570</v>
      </c>
      <c r="L96" s="88">
        <v>134124</v>
      </c>
      <c r="M96" s="60">
        <v>5446</v>
      </c>
      <c r="O96" s="65"/>
      <c r="P96" s="130"/>
      <c r="R96" s="139" t="s">
        <v>83</v>
      </c>
      <c r="S96" s="140">
        <v>5</v>
      </c>
      <c r="V96" s="114"/>
      <c r="X96" s="153" t="s">
        <v>75</v>
      </c>
      <c r="Y96" s="156">
        <v>5825</v>
      </c>
      <c r="AC96" s="156"/>
      <c r="AE96" s="65"/>
    </row>
    <row r="97" spans="1:31" ht="17.45" customHeight="1" x14ac:dyDescent="0.25">
      <c r="A97"/>
      <c r="B97"/>
      <c r="C97"/>
      <c r="D97"/>
      <c r="E97"/>
      <c r="F97"/>
      <c r="G97"/>
      <c r="H97"/>
      <c r="J97" s="102" t="s">
        <v>75</v>
      </c>
      <c r="K97" s="92">
        <v>486942</v>
      </c>
      <c r="L97" s="88">
        <v>401166</v>
      </c>
      <c r="M97" s="60">
        <v>85776</v>
      </c>
      <c r="O97" s="66"/>
      <c r="P97" s="130"/>
      <c r="R97" s="139" t="s">
        <v>84</v>
      </c>
      <c r="S97" s="140">
        <v>15</v>
      </c>
      <c r="V97" s="114"/>
      <c r="X97" s="73" t="s">
        <v>119</v>
      </c>
      <c r="Y97" s="156">
        <v>1333</v>
      </c>
      <c r="AC97" s="156"/>
      <c r="AE97" s="66"/>
    </row>
    <row r="98" spans="1:31" ht="17.45" customHeight="1" x14ac:dyDescent="0.25">
      <c r="J98" s="73" t="s">
        <v>119</v>
      </c>
      <c r="K98" s="92">
        <v>157399</v>
      </c>
      <c r="L98" s="88">
        <v>107771</v>
      </c>
      <c r="M98" s="60">
        <v>49628</v>
      </c>
      <c r="O98" s="65"/>
      <c r="P98" s="130"/>
      <c r="R98" s="139" t="s">
        <v>85</v>
      </c>
      <c r="S98" s="140">
        <v>2</v>
      </c>
      <c r="V98" s="114"/>
      <c r="X98" s="73" t="s">
        <v>118</v>
      </c>
      <c r="Y98" s="156">
        <v>786</v>
      </c>
      <c r="AC98" s="156"/>
      <c r="AE98" s="65"/>
    </row>
    <row r="99" spans="1:31" ht="17.45" customHeight="1" x14ac:dyDescent="0.25">
      <c r="J99" s="73" t="s">
        <v>118</v>
      </c>
      <c r="K99" s="87">
        <v>49794</v>
      </c>
      <c r="L99" s="94">
        <v>35502</v>
      </c>
      <c r="M99" s="63">
        <v>14292</v>
      </c>
      <c r="O99" s="66"/>
      <c r="P99" s="130"/>
      <c r="R99" s="141" t="s">
        <v>6</v>
      </c>
      <c r="S99" s="142">
        <f>SUM(S92:S98)</f>
        <v>1351</v>
      </c>
      <c r="V99" s="114"/>
      <c r="Y99" s="157"/>
      <c r="AC99" s="157"/>
      <c r="AE99" s="66"/>
    </row>
    <row r="100" spans="1:31" ht="17.45" customHeight="1" x14ac:dyDescent="0.35">
      <c r="O100" s="65"/>
      <c r="P100" s="130"/>
      <c r="V100" s="114"/>
      <c r="AE100" s="65"/>
    </row>
    <row r="101" spans="1:31" ht="17.45" customHeight="1" x14ac:dyDescent="0.35">
      <c r="O101" s="66"/>
      <c r="P101" s="130"/>
      <c r="V101" s="114"/>
      <c r="AE101" s="66"/>
    </row>
    <row r="102" spans="1:31" ht="17.45" customHeight="1" x14ac:dyDescent="0.35">
      <c r="O102" s="131"/>
      <c r="P102" s="132"/>
      <c r="AE102" s="131"/>
    </row>
    <row r="103" spans="1:31" ht="17.45" customHeight="1" x14ac:dyDescent="0.35">
      <c r="AE103" s="181"/>
    </row>
    <row r="104" spans="1:31" ht="17.45" customHeight="1" x14ac:dyDescent="0.35">
      <c r="AE104" s="181"/>
    </row>
    <row r="105" spans="1:31" ht="17.45" customHeight="1" x14ac:dyDescent="0.25">
      <c r="AE105" s="181"/>
    </row>
    <row r="106" spans="1:31" ht="17.45" customHeight="1" x14ac:dyDescent="0.25">
      <c r="AE106" s="181"/>
    </row>
    <row r="107" spans="1:31" ht="17.45" customHeight="1" x14ac:dyDescent="0.25">
      <c r="AE107" s="181"/>
    </row>
    <row r="108" spans="1:31" ht="17.45" customHeight="1" x14ac:dyDescent="0.25">
      <c r="AE108" s="181"/>
    </row>
    <row r="109" spans="1:31" ht="17.45" customHeight="1" x14ac:dyDescent="0.25">
      <c r="AE109" s="181"/>
    </row>
    <row r="110" spans="1:31" ht="17.45" customHeight="1" x14ac:dyDescent="0.25">
      <c r="AE110" s="181"/>
    </row>
    <row r="111" spans="1:31" ht="17.45" customHeight="1" x14ac:dyDescent="0.25">
      <c r="AE111" s="181"/>
    </row>
    <row r="112" spans="1:31" ht="17.45" customHeight="1" x14ac:dyDescent="0.25">
      <c r="AE112" s="181"/>
    </row>
    <row r="113" spans="31:31" ht="17.45" customHeight="1" x14ac:dyDescent="0.25">
      <c r="AE113" s="181"/>
    </row>
    <row r="114" spans="31:31" ht="17.45" customHeight="1" x14ac:dyDescent="0.25">
      <c r="AE114" s="181"/>
    </row>
    <row r="115" spans="31:31" ht="17.45" customHeight="1" x14ac:dyDescent="0.25">
      <c r="AE115" s="181"/>
    </row>
    <row r="116" spans="31:31" ht="17.45" customHeight="1" x14ac:dyDescent="0.25">
      <c r="AE116" s="181"/>
    </row>
    <row r="117" spans="31:31" ht="17.45" customHeight="1" x14ac:dyDescent="0.25">
      <c r="AE117" s="181"/>
    </row>
    <row r="118" spans="31:31" x14ac:dyDescent="0.25">
      <c r="AE118" s="181"/>
    </row>
    <row r="119" spans="31:31" ht="17.45" customHeight="1" x14ac:dyDescent="0.25">
      <c r="AE119" s="181"/>
    </row>
    <row r="120" spans="31:31" ht="17.45" customHeight="1" x14ac:dyDescent="0.25">
      <c r="AE120" s="181"/>
    </row>
    <row r="121" spans="31:31" ht="17.45" customHeight="1" x14ac:dyDescent="0.25">
      <c r="AE121" s="181"/>
    </row>
    <row r="122" spans="31:31" ht="17.45" customHeight="1" x14ac:dyDescent="0.25">
      <c r="AE122" s="181"/>
    </row>
    <row r="123" spans="31:31" ht="17.45" customHeight="1" x14ac:dyDescent="0.25">
      <c r="AE123" s="181"/>
    </row>
    <row r="124" spans="31:31" ht="17.45" customHeight="1" x14ac:dyDescent="0.25">
      <c r="AE124" s="181"/>
    </row>
    <row r="125" spans="31:31" ht="17.45" customHeight="1" x14ac:dyDescent="0.25">
      <c r="AE125" s="181"/>
    </row>
    <row r="126" spans="31:31" ht="17.45" customHeight="1" x14ac:dyDescent="0.25">
      <c r="AE126" s="181"/>
    </row>
    <row r="127" spans="31:31" ht="17.45" customHeight="1" x14ac:dyDescent="0.25">
      <c r="AE127" s="181"/>
    </row>
    <row r="128" spans="31:31" ht="17.45" customHeight="1" x14ac:dyDescent="0.25">
      <c r="AE128" s="181"/>
    </row>
    <row r="129" spans="31:31" ht="17.45" customHeight="1" x14ac:dyDescent="0.25">
      <c r="AE129" s="181"/>
    </row>
    <row r="130" spans="31:31" ht="17.45" customHeight="1" x14ac:dyDescent="0.25">
      <c r="AE130" s="181"/>
    </row>
    <row r="131" spans="31:31" ht="17.45" customHeight="1" x14ac:dyDescent="0.25">
      <c r="AE131" s="181"/>
    </row>
    <row r="132" spans="31:31" ht="17.45" customHeight="1" x14ac:dyDescent="0.25">
      <c r="AE132" s="181"/>
    </row>
    <row r="133" spans="31:31" ht="17.45" customHeight="1" x14ac:dyDescent="0.25">
      <c r="AE133" s="181"/>
    </row>
    <row r="134" spans="31:31" ht="17.45" customHeight="1" x14ac:dyDescent="0.25">
      <c r="AE134" s="181"/>
    </row>
    <row r="135" spans="31:31" ht="17.45" customHeight="1" x14ac:dyDescent="0.25">
      <c r="AE135" s="181"/>
    </row>
    <row r="136" spans="31:31" ht="17.45" customHeight="1" x14ac:dyDescent="0.25">
      <c r="AE136" s="181"/>
    </row>
    <row r="137" spans="31:31" ht="17.45" customHeight="1" x14ac:dyDescent="0.25">
      <c r="AE137" s="181"/>
    </row>
    <row r="138" spans="31:31" ht="17.45" customHeight="1" x14ac:dyDescent="0.25">
      <c r="AE138" s="181"/>
    </row>
    <row r="139" spans="31:31" ht="17.45" customHeight="1" x14ac:dyDescent="0.25">
      <c r="AE139" s="181"/>
    </row>
    <row r="140" spans="31:31" ht="17.45" customHeight="1" x14ac:dyDescent="0.25">
      <c r="AE140" s="181"/>
    </row>
    <row r="141" spans="31:31" ht="17.45" customHeight="1" x14ac:dyDescent="0.25">
      <c r="AE141" s="181"/>
    </row>
    <row r="142" spans="31:31" ht="17.45" customHeight="1" x14ac:dyDescent="0.25">
      <c r="AE142" s="181"/>
    </row>
    <row r="143" spans="31:31" ht="17.45" customHeight="1" x14ac:dyDescent="0.25">
      <c r="AE143" s="181"/>
    </row>
    <row r="144" spans="31:31" ht="17.45" customHeight="1" x14ac:dyDescent="0.25">
      <c r="AE144" s="181"/>
    </row>
    <row r="145" spans="31:31" ht="17.45" customHeight="1" x14ac:dyDescent="0.25">
      <c r="AE145" s="181"/>
    </row>
    <row r="146" spans="31:31" ht="17.45" customHeight="1" x14ac:dyDescent="0.25">
      <c r="AE146" s="181"/>
    </row>
    <row r="147" spans="31:31" ht="17.45" customHeight="1" x14ac:dyDescent="0.25">
      <c r="AE147" s="181"/>
    </row>
    <row r="148" spans="31:31" x14ac:dyDescent="0.25">
      <c r="AE148" s="181"/>
    </row>
    <row r="149" spans="31:31" x14ac:dyDescent="0.25">
      <c r="AE149" s="181"/>
    </row>
    <row r="150" spans="31:31" x14ac:dyDescent="0.25">
      <c r="AE150" s="181"/>
    </row>
    <row r="151" spans="31:31" x14ac:dyDescent="0.25">
      <c r="AE151" s="181"/>
    </row>
    <row r="152" spans="31:31" x14ac:dyDescent="0.25">
      <c r="AE152" s="181"/>
    </row>
    <row r="153" spans="31:31" x14ac:dyDescent="0.25">
      <c r="AE153" s="181"/>
    </row>
    <row r="154" spans="31:31" x14ac:dyDescent="0.25">
      <c r="AE154" s="181"/>
    </row>
    <row r="155" spans="31:31" x14ac:dyDescent="0.25">
      <c r="AE155" s="181"/>
    </row>
    <row r="156" spans="31:31" x14ac:dyDescent="0.25">
      <c r="AE156" s="181"/>
    </row>
    <row r="157" spans="31:31" x14ac:dyDescent="0.25">
      <c r="AE157" s="181"/>
    </row>
    <row r="158" spans="31:31" x14ac:dyDescent="0.25">
      <c r="AE158" s="181"/>
    </row>
    <row r="159" spans="31:31" x14ac:dyDescent="0.25">
      <c r="AE159" s="181"/>
    </row>
    <row r="160" spans="31:31" x14ac:dyDescent="0.25">
      <c r="AE160" s="181"/>
    </row>
    <row r="161" spans="31:31" x14ac:dyDescent="0.25">
      <c r="AE161" s="181"/>
    </row>
    <row r="162" spans="31:31" x14ac:dyDescent="0.25">
      <c r="AE162" s="181"/>
    </row>
    <row r="163" spans="31:31" x14ac:dyDescent="0.25">
      <c r="AE163" s="181"/>
    </row>
    <row r="164" spans="31:31" x14ac:dyDescent="0.25">
      <c r="AE164" s="181"/>
    </row>
    <row r="165" spans="31:31" x14ac:dyDescent="0.25">
      <c r="AE165" s="181"/>
    </row>
    <row r="166" spans="31:31" x14ac:dyDescent="0.25">
      <c r="AE166" s="181"/>
    </row>
    <row r="167" spans="31:31" x14ac:dyDescent="0.25">
      <c r="AE167" s="181"/>
    </row>
    <row r="168" spans="31:31" x14ac:dyDescent="0.25">
      <c r="AE168" s="181"/>
    </row>
    <row r="169" spans="31:31" x14ac:dyDescent="0.25">
      <c r="AE169" s="181"/>
    </row>
    <row r="170" spans="31:31" x14ac:dyDescent="0.25">
      <c r="AE170" s="181"/>
    </row>
    <row r="171" spans="31:31" x14ac:dyDescent="0.25">
      <c r="AE171" s="181"/>
    </row>
    <row r="172" spans="31:31" x14ac:dyDescent="0.25">
      <c r="AE172" s="181"/>
    </row>
    <row r="173" spans="31:31" x14ac:dyDescent="0.25">
      <c r="AE173" s="181"/>
    </row>
    <row r="174" spans="31:31" x14ac:dyDescent="0.25">
      <c r="AE174" s="181"/>
    </row>
    <row r="175" spans="31:31" x14ac:dyDescent="0.25">
      <c r="AE175" s="181"/>
    </row>
    <row r="176" spans="31:31" x14ac:dyDescent="0.25">
      <c r="AE176" s="181"/>
    </row>
    <row r="177" spans="31:31" x14ac:dyDescent="0.25">
      <c r="AE177" s="181"/>
    </row>
    <row r="178" spans="31:31" x14ac:dyDescent="0.25">
      <c r="AE178" s="181"/>
    </row>
    <row r="179" spans="31:31" x14ac:dyDescent="0.25">
      <c r="AE179" s="181"/>
    </row>
    <row r="180" spans="31:31" x14ac:dyDescent="0.25">
      <c r="AE180" s="181"/>
    </row>
    <row r="181" spans="31:31" x14ac:dyDescent="0.25">
      <c r="AE181" s="181"/>
    </row>
    <row r="182" spans="31:31" x14ac:dyDescent="0.25">
      <c r="AE182" s="181"/>
    </row>
    <row r="183" spans="31:31" x14ac:dyDescent="0.25">
      <c r="AE183" s="181"/>
    </row>
    <row r="184" spans="31:31" x14ac:dyDescent="0.25">
      <c r="AE184" s="181"/>
    </row>
    <row r="185" spans="31:31" x14ac:dyDescent="0.25">
      <c r="AE185" s="181"/>
    </row>
    <row r="186" spans="31:31" x14ac:dyDescent="0.25">
      <c r="AE186" s="181"/>
    </row>
    <row r="187" spans="31:31" x14ac:dyDescent="0.25">
      <c r="AE187" s="181"/>
    </row>
    <row r="188" spans="31:31" x14ac:dyDescent="0.25">
      <c r="AE188" s="181"/>
    </row>
    <row r="189" spans="31:31" x14ac:dyDescent="0.25">
      <c r="AE189" s="181"/>
    </row>
    <row r="190" spans="31:31" x14ac:dyDescent="0.25">
      <c r="AE190" s="181"/>
    </row>
    <row r="191" spans="31:31" x14ac:dyDescent="0.25">
      <c r="AE191" s="181"/>
    </row>
    <row r="192" spans="31:31" x14ac:dyDescent="0.25">
      <c r="AE192" s="181"/>
    </row>
    <row r="193" spans="31:31" x14ac:dyDescent="0.25">
      <c r="AE193" s="181"/>
    </row>
    <row r="194" spans="31:31" x14ac:dyDescent="0.25">
      <c r="AE194" s="181"/>
    </row>
    <row r="195" spans="31:31" x14ac:dyDescent="0.25">
      <c r="AE195" s="181"/>
    </row>
    <row r="196" spans="31:31" x14ac:dyDescent="0.25">
      <c r="AE196" s="181"/>
    </row>
    <row r="197" spans="31:31" x14ac:dyDescent="0.25">
      <c r="AE197" s="181"/>
    </row>
    <row r="198" spans="31:31" x14ac:dyDescent="0.25">
      <c r="AE198" s="181"/>
    </row>
    <row r="199" spans="31:31" x14ac:dyDescent="0.25">
      <c r="AE199" s="181"/>
    </row>
    <row r="200" spans="31:31" x14ac:dyDescent="0.25">
      <c r="AE200" s="181"/>
    </row>
    <row r="201" spans="31:31" x14ac:dyDescent="0.25">
      <c r="AE201" s="181"/>
    </row>
    <row r="202" spans="31:31" x14ac:dyDescent="0.25">
      <c r="AE202" s="181"/>
    </row>
    <row r="203" spans="31:31" x14ac:dyDescent="0.25">
      <c r="AE203" s="181"/>
    </row>
    <row r="204" spans="31:31" x14ac:dyDescent="0.25">
      <c r="AE204" s="181"/>
    </row>
    <row r="205" spans="31:31" x14ac:dyDescent="0.25">
      <c r="AE205" s="181"/>
    </row>
    <row r="206" spans="31:31" x14ac:dyDescent="0.25">
      <c r="AE206" s="181"/>
    </row>
    <row r="207" spans="31:31" x14ac:dyDescent="0.25">
      <c r="AE207" s="181"/>
    </row>
    <row r="208" spans="31:31" x14ac:dyDescent="0.25">
      <c r="AE208" s="181"/>
    </row>
    <row r="209" spans="31:31" x14ac:dyDescent="0.25">
      <c r="AE209" s="181"/>
    </row>
    <row r="210" spans="31:31" x14ac:dyDescent="0.25">
      <c r="AE210" s="181"/>
    </row>
    <row r="211" spans="31:31" x14ac:dyDescent="0.25">
      <c r="AE211" s="181"/>
    </row>
    <row r="212" spans="31:31" x14ac:dyDescent="0.25">
      <c r="AE212" s="181"/>
    </row>
    <row r="213" spans="31:31" x14ac:dyDescent="0.25">
      <c r="AE213" s="181"/>
    </row>
    <row r="214" spans="31:31" x14ac:dyDescent="0.25">
      <c r="AE214" s="181"/>
    </row>
    <row r="215" spans="31:31" x14ac:dyDescent="0.25">
      <c r="AE215" s="181"/>
    </row>
    <row r="941" spans="22:22" x14ac:dyDescent="0.25">
      <c r="V941" s="114"/>
    </row>
    <row r="942" spans="22:22" x14ac:dyDescent="0.25">
      <c r="V942" s="114"/>
    </row>
    <row r="943" spans="22:22" x14ac:dyDescent="0.25">
      <c r="V943" s="114"/>
    </row>
    <row r="944" spans="22:22" x14ac:dyDescent="0.25">
      <c r="V944" s="114"/>
    </row>
    <row r="945" spans="22:22" x14ac:dyDescent="0.25">
      <c r="V945" s="114"/>
    </row>
    <row r="946" spans="22:22" x14ac:dyDescent="0.25">
      <c r="V946" s="114"/>
    </row>
    <row r="947" spans="22:22" x14ac:dyDescent="0.25">
      <c r="V947" s="114"/>
    </row>
    <row r="959" spans="22:22" x14ac:dyDescent="0.25">
      <c r="V959" s="114"/>
    </row>
    <row r="960" spans="22:22" x14ac:dyDescent="0.25">
      <c r="V960" s="114"/>
    </row>
    <row r="961" spans="22:22" x14ac:dyDescent="0.25">
      <c r="V961" s="114"/>
    </row>
    <row r="962" spans="22:22" x14ac:dyDescent="0.25">
      <c r="V962" s="114"/>
    </row>
    <row r="973" spans="22:22" x14ac:dyDescent="0.25">
      <c r="V973" s="114"/>
    </row>
    <row r="974" spans="22:22" x14ac:dyDescent="0.25">
      <c r="V974" s="114"/>
    </row>
    <row r="975" spans="22:22" x14ac:dyDescent="0.25">
      <c r="V975" s="114"/>
    </row>
    <row r="976" spans="22:22" x14ac:dyDescent="0.25">
      <c r="V976" s="114"/>
    </row>
    <row r="977" spans="22:22" x14ac:dyDescent="0.25">
      <c r="V977" s="114"/>
    </row>
    <row r="978" spans="22:22" x14ac:dyDescent="0.25">
      <c r="V978" s="114"/>
    </row>
    <row r="979" spans="22:22" x14ac:dyDescent="0.25">
      <c r="V979" s="114"/>
    </row>
    <row r="980" spans="22:22" x14ac:dyDescent="0.25">
      <c r="V980" s="114"/>
    </row>
    <row r="995" spans="22:22" x14ac:dyDescent="0.25">
      <c r="V995" s="114"/>
    </row>
    <row r="1002" spans="22:22" x14ac:dyDescent="0.25">
      <c r="V1002" s="114"/>
    </row>
    <row r="1003" spans="22:22" x14ac:dyDescent="0.25">
      <c r="V1003" s="114"/>
    </row>
  </sheetData>
  <mergeCells count="3">
    <mergeCell ref="K1:M1"/>
    <mergeCell ref="O2:O3"/>
    <mergeCell ref="P2:P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opLeftCell="A7" workbookViewId="0">
      <selection activeCell="C87" sqref="A2:C87"/>
    </sheetView>
  </sheetViews>
  <sheetFormatPr defaultRowHeight="15.75" x14ac:dyDescent="0.25"/>
  <cols>
    <col min="1" max="1" width="33.28515625" customWidth="1"/>
    <col min="2" max="3" width="9.7109375" bestFit="1" customWidth="1"/>
    <col min="4" max="4" width="10.28515625" bestFit="1" customWidth="1"/>
    <col min="5" max="5" width="13" customWidth="1"/>
    <col min="6" max="6" width="17.7109375" bestFit="1" customWidth="1"/>
    <col min="7" max="7" width="14.140625" style="135" customWidth="1"/>
    <col min="8" max="8" width="17.85546875" style="135" customWidth="1"/>
    <col min="9" max="9" width="8.28515625" style="74" customWidth="1"/>
    <col min="10" max="10" width="13.85546875" style="135" bestFit="1" customWidth="1"/>
    <col min="11" max="11" width="10.85546875" style="74" bestFit="1" customWidth="1"/>
    <col min="12" max="12" width="8.85546875" style="74" bestFit="1" customWidth="1"/>
  </cols>
  <sheetData>
    <row r="1" spans="1:12" ht="14.45" x14ac:dyDescent="0.35">
      <c r="G1"/>
      <c r="H1"/>
      <c r="I1" s="144"/>
      <c r="J1"/>
      <c r="K1" s="144"/>
      <c r="L1" s="144"/>
    </row>
    <row r="2" spans="1:12" ht="33" customHeight="1" x14ac:dyDescent="0.25">
      <c r="A2" s="183" t="s">
        <v>0</v>
      </c>
      <c r="B2" s="184" t="s">
        <v>121</v>
      </c>
      <c r="C2" s="184" t="s">
        <v>122</v>
      </c>
      <c r="D2" s="184" t="s">
        <v>123</v>
      </c>
      <c r="E2" s="185" t="s">
        <v>157</v>
      </c>
      <c r="F2" s="184" t="s">
        <v>124</v>
      </c>
      <c r="G2" s="154" t="s">
        <v>139</v>
      </c>
      <c r="H2" s="148" t="s">
        <v>152</v>
      </c>
      <c r="I2" s="158" t="s">
        <v>153</v>
      </c>
      <c r="J2" s="148" t="s">
        <v>109</v>
      </c>
      <c r="K2" s="158" t="s">
        <v>154</v>
      </c>
      <c r="L2" s="158" t="s">
        <v>155</v>
      </c>
    </row>
    <row r="3" spans="1:12" x14ac:dyDescent="0.25">
      <c r="A3" s="105" t="s">
        <v>88</v>
      </c>
      <c r="B3" s="136">
        <v>8854</v>
      </c>
      <c r="C3" s="136">
        <v>2731</v>
      </c>
      <c r="D3" s="136">
        <v>4214</v>
      </c>
      <c r="E3" s="177">
        <f t="shared" ref="E3:E34" si="0">D3-(D3*0.4518)</f>
        <v>2310.1148000000003</v>
      </c>
      <c r="F3" s="136">
        <v>0</v>
      </c>
      <c r="G3" s="136">
        <f t="shared" ref="G3:G34" si="1">SUM(B3:F3)</f>
        <v>18109.114799999999</v>
      </c>
      <c r="H3" s="136">
        <v>59231</v>
      </c>
      <c r="I3" s="159">
        <f t="shared" ref="I3:I34" si="2">G3/H3*100</f>
        <v>30.573711063463389</v>
      </c>
      <c r="J3" s="136">
        <v>4027316</v>
      </c>
      <c r="K3" s="75">
        <f t="shared" ref="K3:K34" si="3">H3/J3*100</f>
        <v>1.4707313754371398</v>
      </c>
      <c r="L3" s="75">
        <f t="shared" ref="L3:L34" si="4">G3/J3*100</f>
        <v>0.44965716124585209</v>
      </c>
    </row>
    <row r="4" spans="1:12" x14ac:dyDescent="0.25">
      <c r="A4" s="105" t="s">
        <v>59</v>
      </c>
      <c r="B4" s="136">
        <v>9832</v>
      </c>
      <c r="C4" s="136">
        <v>2597</v>
      </c>
      <c r="D4" s="136">
        <v>3602</v>
      </c>
      <c r="E4" s="177">
        <f t="shared" si="0"/>
        <v>1974.6164000000001</v>
      </c>
      <c r="F4" s="136">
        <v>0</v>
      </c>
      <c r="G4" s="136">
        <f t="shared" si="1"/>
        <v>18005.616399999999</v>
      </c>
      <c r="H4" s="136">
        <v>45183</v>
      </c>
      <c r="I4" s="160">
        <f t="shared" si="2"/>
        <v>39.85042250403913</v>
      </c>
      <c r="J4" s="136">
        <v>2792291</v>
      </c>
      <c r="K4" s="75">
        <f t="shared" si="3"/>
        <v>1.6181336400826418</v>
      </c>
      <c r="L4" s="75">
        <f t="shared" si="4"/>
        <v>0.64483309225292063</v>
      </c>
    </row>
    <row r="5" spans="1:12" x14ac:dyDescent="0.25">
      <c r="A5" s="105" t="s">
        <v>95</v>
      </c>
      <c r="B5" s="136">
        <v>4613</v>
      </c>
      <c r="C5" s="136">
        <v>1842</v>
      </c>
      <c r="D5" s="136">
        <v>1795</v>
      </c>
      <c r="E5" s="177">
        <f t="shared" si="0"/>
        <v>984.01900000000001</v>
      </c>
      <c r="F5" s="136">
        <v>0</v>
      </c>
      <c r="G5" s="136">
        <f t="shared" si="1"/>
        <v>9234.0190000000002</v>
      </c>
      <c r="H5" s="136">
        <v>24046</v>
      </c>
      <c r="I5" s="160">
        <f t="shared" si="2"/>
        <v>38.401476337020711</v>
      </c>
      <c r="J5" s="136">
        <v>1497328</v>
      </c>
      <c r="K5" s="75">
        <f t="shared" si="3"/>
        <v>1.6059273586014555</v>
      </c>
      <c r="L5" s="75">
        <f t="shared" si="4"/>
        <v>0.61669981460307965</v>
      </c>
    </row>
    <row r="6" spans="1:12" x14ac:dyDescent="0.25">
      <c r="A6" s="105" t="s">
        <v>28</v>
      </c>
      <c r="B6" s="136">
        <v>10652</v>
      </c>
      <c r="C6" s="136">
        <v>1724</v>
      </c>
      <c r="D6" s="136">
        <v>4939</v>
      </c>
      <c r="E6" s="177">
        <f t="shared" si="0"/>
        <v>2707.5598</v>
      </c>
      <c r="F6" s="136">
        <v>0</v>
      </c>
      <c r="G6" s="136">
        <f t="shared" si="1"/>
        <v>20022.559799999999</v>
      </c>
      <c r="H6" s="136">
        <v>61662</v>
      </c>
      <c r="I6" s="159">
        <f t="shared" si="2"/>
        <v>32.471473192565924</v>
      </c>
      <c r="J6" s="136">
        <v>3898698</v>
      </c>
      <c r="K6" s="75">
        <f t="shared" si="3"/>
        <v>1.5816049358016444</v>
      </c>
      <c r="L6" s="75">
        <f t="shared" si="4"/>
        <v>0.51357042274113052</v>
      </c>
    </row>
    <row r="7" spans="1:12" x14ac:dyDescent="0.25">
      <c r="A7" s="105" t="s">
        <v>30</v>
      </c>
      <c r="B7" s="136">
        <v>4640</v>
      </c>
      <c r="C7" s="136">
        <v>1507</v>
      </c>
      <c r="D7" s="136">
        <v>2178</v>
      </c>
      <c r="E7" s="177">
        <f t="shared" si="0"/>
        <v>1193.9796000000001</v>
      </c>
      <c r="F7" s="136">
        <v>0</v>
      </c>
      <c r="G7" s="136">
        <f t="shared" si="1"/>
        <v>9518.9796000000006</v>
      </c>
      <c r="H7" s="136">
        <v>35339</v>
      </c>
      <c r="I7" s="159">
        <f t="shared" si="2"/>
        <v>26.936188347151873</v>
      </c>
      <c r="J7" s="136">
        <v>3190381</v>
      </c>
      <c r="K7" s="75">
        <f t="shared" si="3"/>
        <v>1.1076733468510502</v>
      </c>
      <c r="L7" s="75">
        <f t="shared" si="4"/>
        <v>0.29836497897899972</v>
      </c>
    </row>
    <row r="8" spans="1:12" x14ac:dyDescent="0.25">
      <c r="A8" s="105" t="s">
        <v>42</v>
      </c>
      <c r="B8" s="136">
        <v>4781</v>
      </c>
      <c r="C8" s="136">
        <v>1419</v>
      </c>
      <c r="D8" s="136">
        <v>3129</v>
      </c>
      <c r="E8" s="177">
        <f t="shared" si="0"/>
        <v>1715.3178</v>
      </c>
      <c r="F8" s="136">
        <v>0</v>
      </c>
      <c r="G8" s="136">
        <f t="shared" si="1"/>
        <v>11044.317800000001</v>
      </c>
      <c r="H8" s="136">
        <v>24836</v>
      </c>
      <c r="I8" s="160">
        <f t="shared" si="2"/>
        <v>44.468987759703658</v>
      </c>
      <c r="J8" s="136">
        <v>1884955</v>
      </c>
      <c r="K8" s="75">
        <f t="shared" si="3"/>
        <v>1.3175911361279182</v>
      </c>
      <c r="L8" s="75">
        <f t="shared" si="4"/>
        <v>0.58591944104766425</v>
      </c>
    </row>
    <row r="9" spans="1:12" x14ac:dyDescent="0.25">
      <c r="A9" s="105" t="s">
        <v>19</v>
      </c>
      <c r="B9" s="136">
        <v>1860</v>
      </c>
      <c r="C9" s="136">
        <v>1302</v>
      </c>
      <c r="D9" s="136">
        <v>376</v>
      </c>
      <c r="E9" s="177">
        <f t="shared" si="0"/>
        <v>206.1232</v>
      </c>
      <c r="F9" s="136">
        <v>0</v>
      </c>
      <c r="G9" s="136">
        <f t="shared" si="1"/>
        <v>3744.1232</v>
      </c>
      <c r="H9" s="136">
        <v>15772</v>
      </c>
      <c r="I9" s="159">
        <f t="shared" si="2"/>
        <v>23.739051483641894</v>
      </c>
      <c r="J9" s="136">
        <v>1546119</v>
      </c>
      <c r="K9" s="75">
        <f t="shared" si="3"/>
        <v>1.0201025923619074</v>
      </c>
      <c r="L9" s="75">
        <f t="shared" si="4"/>
        <v>0.24216267958675886</v>
      </c>
    </row>
    <row r="10" spans="1:12" x14ac:dyDescent="0.25">
      <c r="A10" s="105" t="s">
        <v>31</v>
      </c>
      <c r="B10" s="136">
        <v>3638</v>
      </c>
      <c r="C10" s="136">
        <v>1197</v>
      </c>
      <c r="D10" s="136">
        <v>1552</v>
      </c>
      <c r="E10" s="177">
        <f t="shared" si="0"/>
        <v>850.80640000000005</v>
      </c>
      <c r="F10" s="136">
        <v>0</v>
      </c>
      <c r="G10" s="136">
        <f t="shared" si="1"/>
        <v>7237.8064000000004</v>
      </c>
      <c r="H10" s="136">
        <v>26945</v>
      </c>
      <c r="I10" s="159">
        <f t="shared" si="2"/>
        <v>26.861408053442197</v>
      </c>
      <c r="J10" s="136">
        <v>1951071</v>
      </c>
      <c r="K10" s="75">
        <f t="shared" si="3"/>
        <v>1.381036364130265</v>
      </c>
      <c r="L10" s="75">
        <f t="shared" si="4"/>
        <v>0.37096581313545229</v>
      </c>
    </row>
    <row r="11" spans="1:12" x14ac:dyDescent="0.25">
      <c r="A11" s="105" t="s">
        <v>50</v>
      </c>
      <c r="B11" s="136">
        <v>11341</v>
      </c>
      <c r="C11" s="136">
        <v>1124</v>
      </c>
      <c r="D11" s="136">
        <v>3116</v>
      </c>
      <c r="E11" s="177">
        <f t="shared" si="0"/>
        <v>1708.1912</v>
      </c>
      <c r="F11" s="136">
        <v>0</v>
      </c>
      <c r="G11" s="136">
        <f t="shared" si="1"/>
        <v>17289.191200000001</v>
      </c>
      <c r="H11" s="136">
        <v>42180</v>
      </c>
      <c r="I11" s="160">
        <f t="shared" si="2"/>
        <v>40.989073494547178</v>
      </c>
      <c r="J11" s="136">
        <v>4191527</v>
      </c>
      <c r="K11" s="75">
        <f t="shared" si="3"/>
        <v>1.0063158366867255</v>
      </c>
      <c r="L11" s="75">
        <f t="shared" si="4"/>
        <v>0.41247953788678926</v>
      </c>
    </row>
    <row r="12" spans="1:12" x14ac:dyDescent="0.25">
      <c r="A12" s="105" t="s">
        <v>64</v>
      </c>
      <c r="B12" s="136">
        <v>2163</v>
      </c>
      <c r="C12" s="136">
        <v>1107</v>
      </c>
      <c r="D12" s="136">
        <v>676</v>
      </c>
      <c r="E12" s="177">
        <f t="shared" si="0"/>
        <v>370.58320000000003</v>
      </c>
      <c r="F12" s="136">
        <v>0</v>
      </c>
      <c r="G12" s="136">
        <f t="shared" si="1"/>
        <v>4316.5832</v>
      </c>
      <c r="H12" s="136">
        <v>25900</v>
      </c>
      <c r="I12" s="161">
        <f t="shared" si="2"/>
        <v>16.666344401544404</v>
      </c>
      <c r="J12" s="136">
        <v>1915479</v>
      </c>
      <c r="K12" s="75">
        <f t="shared" si="3"/>
        <v>1.3521422056832781</v>
      </c>
      <c r="L12" s="75">
        <f t="shared" si="4"/>
        <v>0.22535267679781404</v>
      </c>
    </row>
    <row r="13" spans="1:12" x14ac:dyDescent="0.25">
      <c r="A13" s="105" t="s">
        <v>10</v>
      </c>
      <c r="B13" s="136">
        <v>7788</v>
      </c>
      <c r="C13" s="136">
        <v>1086</v>
      </c>
      <c r="D13" s="136">
        <v>2376</v>
      </c>
      <c r="E13" s="177">
        <f t="shared" si="0"/>
        <v>1302.5232000000001</v>
      </c>
      <c r="F13" s="136">
        <v>0</v>
      </c>
      <c r="G13" s="136">
        <f t="shared" si="1"/>
        <v>12552.5232</v>
      </c>
      <c r="H13" s="136">
        <v>27780</v>
      </c>
      <c r="I13" s="160">
        <f t="shared" si="2"/>
        <v>45.185468682505395</v>
      </c>
      <c r="J13" s="136">
        <v>2315652</v>
      </c>
      <c r="K13" s="75">
        <f t="shared" si="3"/>
        <v>1.1996621253970803</v>
      </c>
      <c r="L13" s="75">
        <f t="shared" si="4"/>
        <v>0.54207295396717636</v>
      </c>
    </row>
    <row r="14" spans="1:12" x14ac:dyDescent="0.25">
      <c r="A14" s="105" t="s">
        <v>32</v>
      </c>
      <c r="B14" s="136">
        <v>3235</v>
      </c>
      <c r="C14" s="136">
        <v>1016</v>
      </c>
      <c r="D14" s="136">
        <v>1106</v>
      </c>
      <c r="E14" s="177">
        <f t="shared" si="0"/>
        <v>606.30920000000003</v>
      </c>
      <c r="F14" s="136">
        <v>0</v>
      </c>
      <c r="G14" s="136">
        <f t="shared" si="1"/>
        <v>5963.3091999999997</v>
      </c>
      <c r="H14" s="136">
        <v>15776</v>
      </c>
      <c r="I14" s="160">
        <f t="shared" si="2"/>
        <v>37.799880831643001</v>
      </c>
      <c r="J14" s="136">
        <v>1298887</v>
      </c>
      <c r="K14" s="75">
        <f t="shared" si="3"/>
        <v>1.2145783274449586</v>
      </c>
      <c r="L14" s="75">
        <f t="shared" si="4"/>
        <v>0.45910916038115707</v>
      </c>
    </row>
    <row r="15" spans="1:12" x14ac:dyDescent="0.25">
      <c r="A15" s="105" t="s">
        <v>4</v>
      </c>
      <c r="B15" s="136">
        <v>6491</v>
      </c>
      <c r="C15" s="136">
        <v>905</v>
      </c>
      <c r="D15" s="136">
        <v>2382</v>
      </c>
      <c r="E15" s="177">
        <f t="shared" si="0"/>
        <v>1305.8124</v>
      </c>
      <c r="F15" s="136">
        <v>0</v>
      </c>
      <c r="G15" s="136">
        <f t="shared" si="1"/>
        <v>11083.812400000001</v>
      </c>
      <c r="H15" s="136">
        <v>48484</v>
      </c>
      <c r="I15" s="159">
        <f t="shared" si="2"/>
        <v>22.860763138354923</v>
      </c>
      <c r="J15" s="136">
        <v>3455197</v>
      </c>
      <c r="K15" s="75">
        <f t="shared" si="3"/>
        <v>1.4032195559327008</v>
      </c>
      <c r="L15" s="75">
        <f t="shared" si="4"/>
        <v>0.32078669899285051</v>
      </c>
    </row>
    <row r="16" spans="1:12" x14ac:dyDescent="0.25">
      <c r="A16" s="105" t="s">
        <v>58</v>
      </c>
      <c r="B16" s="136">
        <v>4115</v>
      </c>
      <c r="C16" s="136">
        <v>878</v>
      </c>
      <c r="D16" s="136">
        <v>886</v>
      </c>
      <c r="E16" s="177">
        <f t="shared" si="0"/>
        <v>485.70519999999999</v>
      </c>
      <c r="F16" s="136">
        <v>0</v>
      </c>
      <c r="G16" s="136">
        <f t="shared" si="1"/>
        <v>6364.7052000000003</v>
      </c>
      <c r="H16" s="136">
        <v>29372</v>
      </c>
      <c r="I16" s="159">
        <f t="shared" si="2"/>
        <v>21.669294566253576</v>
      </c>
      <c r="J16" s="136">
        <v>2306963</v>
      </c>
      <c r="K16" s="75">
        <f t="shared" si="3"/>
        <v>1.2731890368419434</v>
      </c>
      <c r="L16" s="75">
        <f t="shared" si="4"/>
        <v>0.27589108277852747</v>
      </c>
    </row>
    <row r="17" spans="1:12" x14ac:dyDescent="0.25">
      <c r="A17" s="105" t="s">
        <v>37</v>
      </c>
      <c r="B17" s="136">
        <v>1418</v>
      </c>
      <c r="C17" s="136">
        <v>876</v>
      </c>
      <c r="D17" s="136">
        <v>916</v>
      </c>
      <c r="E17" s="177">
        <f t="shared" si="0"/>
        <v>502.15120000000002</v>
      </c>
      <c r="F17" s="136">
        <v>0</v>
      </c>
      <c r="G17" s="136">
        <f t="shared" si="1"/>
        <v>3712.1512000000002</v>
      </c>
      <c r="H17" s="136">
        <v>8548</v>
      </c>
      <c r="I17" s="160">
        <f t="shared" si="2"/>
        <v>43.427131492746845</v>
      </c>
      <c r="J17" s="136">
        <v>677800</v>
      </c>
      <c r="K17" s="75">
        <f t="shared" si="3"/>
        <v>1.2611389790498673</v>
      </c>
      <c r="L17" s="75">
        <f t="shared" si="4"/>
        <v>0.54767648273827096</v>
      </c>
    </row>
    <row r="18" spans="1:12" x14ac:dyDescent="0.25">
      <c r="A18" s="105" t="s">
        <v>13</v>
      </c>
      <c r="B18" s="136">
        <v>3331</v>
      </c>
      <c r="C18" s="136">
        <v>870</v>
      </c>
      <c r="D18" s="136">
        <v>1158</v>
      </c>
      <c r="E18" s="177">
        <f t="shared" si="0"/>
        <v>634.81560000000002</v>
      </c>
      <c r="F18" s="136">
        <v>0</v>
      </c>
      <c r="G18" s="136">
        <f t="shared" si="1"/>
        <v>5993.8155999999999</v>
      </c>
      <c r="H18" s="136">
        <v>14195</v>
      </c>
      <c r="I18" s="160">
        <f t="shared" si="2"/>
        <v>42.224836914406481</v>
      </c>
      <c r="J18" s="136">
        <v>1103922</v>
      </c>
      <c r="K18" s="75">
        <f t="shared" si="3"/>
        <v>1.2858698350064588</v>
      </c>
      <c r="L18" s="75">
        <f t="shared" si="4"/>
        <v>0.54295644076302496</v>
      </c>
    </row>
    <row r="19" spans="1:12" x14ac:dyDescent="0.25">
      <c r="A19" s="105" t="s">
        <v>63</v>
      </c>
      <c r="B19" s="136">
        <v>1735</v>
      </c>
      <c r="C19" s="136">
        <v>827</v>
      </c>
      <c r="D19" s="136">
        <v>907</v>
      </c>
      <c r="E19" s="177">
        <f t="shared" si="0"/>
        <v>497.2174</v>
      </c>
      <c r="F19" s="136">
        <v>0</v>
      </c>
      <c r="G19" s="136">
        <f t="shared" si="1"/>
        <v>3966.2174</v>
      </c>
      <c r="H19" s="136">
        <v>13270</v>
      </c>
      <c r="I19" s="159">
        <f t="shared" si="2"/>
        <v>29.888601356443107</v>
      </c>
      <c r="J19" s="136">
        <v>1074908</v>
      </c>
      <c r="K19" s="75">
        <f t="shared" si="3"/>
        <v>1.2345242569596655</v>
      </c>
      <c r="L19" s="75">
        <f t="shared" si="4"/>
        <v>0.36898203381126571</v>
      </c>
    </row>
    <row r="20" spans="1:12" x14ac:dyDescent="0.25">
      <c r="A20" s="105" t="s">
        <v>3</v>
      </c>
      <c r="B20" s="136">
        <v>12770</v>
      </c>
      <c r="C20" s="136">
        <v>816</v>
      </c>
      <c r="D20" s="136">
        <v>4318</v>
      </c>
      <c r="E20" s="177">
        <f t="shared" si="0"/>
        <v>2367.1275999999998</v>
      </c>
      <c r="F20" s="136">
        <v>0</v>
      </c>
      <c r="G20" s="136">
        <f t="shared" si="1"/>
        <v>20271.1276</v>
      </c>
      <c r="H20" s="136">
        <v>60163</v>
      </c>
      <c r="I20" s="159">
        <f t="shared" si="2"/>
        <v>33.693678174293169</v>
      </c>
      <c r="J20" s="136">
        <v>4301283</v>
      </c>
      <c r="K20" s="75">
        <f t="shared" si="3"/>
        <v>1.3987221952147766</v>
      </c>
      <c r="L20" s="75">
        <f t="shared" si="4"/>
        <v>0.47128095500807554</v>
      </c>
    </row>
    <row r="21" spans="1:12" x14ac:dyDescent="0.25">
      <c r="A21" s="105" t="s">
        <v>112</v>
      </c>
      <c r="B21" s="136">
        <v>4980</v>
      </c>
      <c r="C21" s="136">
        <v>809</v>
      </c>
      <c r="D21" s="136">
        <v>2520</v>
      </c>
      <c r="E21" s="177">
        <f t="shared" si="0"/>
        <v>1381.4639999999999</v>
      </c>
      <c r="F21" s="136">
        <v>0</v>
      </c>
      <c r="G21" s="136">
        <f t="shared" si="1"/>
        <v>9690.4639999999999</v>
      </c>
      <c r="H21" s="136">
        <v>20345</v>
      </c>
      <c r="I21" s="160">
        <f t="shared" si="2"/>
        <v>47.630690587367901</v>
      </c>
      <c r="J21" s="136">
        <v>1213312</v>
      </c>
      <c r="K21" s="75">
        <f t="shared" si="3"/>
        <v>1.6768151967507121</v>
      </c>
      <c r="L21" s="75">
        <f t="shared" si="4"/>
        <v>0.7986786580862959</v>
      </c>
    </row>
    <row r="22" spans="1:12" x14ac:dyDescent="0.25">
      <c r="A22" s="105" t="s">
        <v>62</v>
      </c>
      <c r="B22" s="136">
        <v>6867</v>
      </c>
      <c r="C22" s="136">
        <v>809</v>
      </c>
      <c r="D22" s="136">
        <v>2232</v>
      </c>
      <c r="E22" s="177">
        <f t="shared" si="0"/>
        <v>1223.5824</v>
      </c>
      <c r="F22" s="136">
        <v>0</v>
      </c>
      <c r="G22" s="136">
        <f t="shared" si="1"/>
        <v>11131.582399999999</v>
      </c>
      <c r="H22" s="136">
        <v>41023</v>
      </c>
      <c r="I22" s="159">
        <f t="shared" si="2"/>
        <v>27.134978914267606</v>
      </c>
      <c r="J22" s="136">
        <v>2861911</v>
      </c>
      <c r="K22" s="75">
        <f t="shared" si="3"/>
        <v>1.4334128489670015</v>
      </c>
      <c r="L22" s="75">
        <f t="shared" si="4"/>
        <v>0.38895627432159835</v>
      </c>
    </row>
    <row r="23" spans="1:12" x14ac:dyDescent="0.25">
      <c r="A23" s="105" t="s">
        <v>2</v>
      </c>
      <c r="B23" s="136">
        <v>11711</v>
      </c>
      <c r="C23" s="136">
        <v>796</v>
      </c>
      <c r="D23" s="136">
        <v>5491</v>
      </c>
      <c r="E23" s="177">
        <f t="shared" si="0"/>
        <v>3010.1662000000001</v>
      </c>
      <c r="F23" s="136">
        <v>0</v>
      </c>
      <c r="G23" s="136">
        <f t="shared" si="1"/>
        <v>21008.1662</v>
      </c>
      <c r="H23" s="136">
        <v>25872</v>
      </c>
      <c r="I23" s="160">
        <f t="shared" si="2"/>
        <v>81.200395021645022</v>
      </c>
      <c r="J23" s="136">
        <v>1539975</v>
      </c>
      <c r="K23" s="75">
        <f t="shared" si="3"/>
        <v>1.6800272731700192</v>
      </c>
      <c r="L23" s="75">
        <f t="shared" si="4"/>
        <v>1.3641887822854268</v>
      </c>
    </row>
    <row r="24" spans="1:12" x14ac:dyDescent="0.25">
      <c r="A24" s="105" t="s">
        <v>41</v>
      </c>
      <c r="B24" s="136">
        <v>3802</v>
      </c>
      <c r="C24" s="136">
        <v>789</v>
      </c>
      <c r="D24" s="136">
        <v>1313</v>
      </c>
      <c r="E24" s="177">
        <f t="shared" si="0"/>
        <v>719.78660000000002</v>
      </c>
      <c r="F24" s="136">
        <v>0</v>
      </c>
      <c r="G24" s="136">
        <f t="shared" si="1"/>
        <v>6623.7866000000004</v>
      </c>
      <c r="H24" s="136">
        <v>13316</v>
      </c>
      <c r="I24" s="160">
        <f t="shared" si="2"/>
        <v>49.743065485130671</v>
      </c>
      <c r="J24" s="136">
        <v>1016056</v>
      </c>
      <c r="K24" s="75">
        <f t="shared" si="3"/>
        <v>1.310557685796846</v>
      </c>
      <c r="L24" s="75">
        <f t="shared" si="4"/>
        <v>0.65191156786633808</v>
      </c>
    </row>
    <row r="25" spans="1:12" x14ac:dyDescent="0.25">
      <c r="A25" s="105" t="s">
        <v>49</v>
      </c>
      <c r="B25" s="136">
        <v>20148</v>
      </c>
      <c r="C25" s="136">
        <v>779</v>
      </c>
      <c r="D25" s="136">
        <v>5523</v>
      </c>
      <c r="E25" s="177">
        <f t="shared" si="0"/>
        <v>3027.7085999999999</v>
      </c>
      <c r="F25" s="136">
        <v>0</v>
      </c>
      <c r="G25" s="136">
        <f t="shared" si="1"/>
        <v>29477.708599999998</v>
      </c>
      <c r="H25" s="136">
        <v>54169</v>
      </c>
      <c r="I25" s="160">
        <f t="shared" si="2"/>
        <v>54.418040945928482</v>
      </c>
      <c r="J25" s="136">
        <v>5682500</v>
      </c>
      <c r="K25" s="75">
        <f t="shared" si="3"/>
        <v>0.95326000879894413</v>
      </c>
      <c r="L25" s="75">
        <f t="shared" si="4"/>
        <v>0.5187454219093709</v>
      </c>
    </row>
    <row r="26" spans="1:12" x14ac:dyDescent="0.25">
      <c r="A26" s="105" t="s">
        <v>36</v>
      </c>
      <c r="B26" s="136">
        <v>2952</v>
      </c>
      <c r="C26" s="136">
        <v>767</v>
      </c>
      <c r="D26" s="136">
        <v>1058</v>
      </c>
      <c r="E26" s="177">
        <f t="shared" si="0"/>
        <v>579.99559999999997</v>
      </c>
      <c r="F26" s="136">
        <v>0</v>
      </c>
      <c r="G26" s="136">
        <f t="shared" si="1"/>
        <v>5356.9956000000002</v>
      </c>
      <c r="H26" s="136">
        <v>26290</v>
      </c>
      <c r="I26" s="161">
        <f t="shared" si="2"/>
        <v>20.376552301255231</v>
      </c>
      <c r="J26" s="136">
        <v>2409428</v>
      </c>
      <c r="K26" s="75">
        <f t="shared" si="3"/>
        <v>1.0911303429693686</v>
      </c>
      <c r="L26" s="75">
        <f t="shared" si="4"/>
        <v>0.22233474501001899</v>
      </c>
    </row>
    <row r="27" spans="1:12" x14ac:dyDescent="0.25">
      <c r="A27" s="105" t="s">
        <v>113</v>
      </c>
      <c r="B27" s="136">
        <v>3104</v>
      </c>
      <c r="C27" s="136">
        <v>721</v>
      </c>
      <c r="D27" s="136">
        <v>764</v>
      </c>
      <c r="E27" s="177">
        <f t="shared" si="0"/>
        <v>418.82480000000004</v>
      </c>
      <c r="F27" s="136">
        <v>0</v>
      </c>
      <c r="G27" s="136">
        <f t="shared" si="1"/>
        <v>5007.8248000000003</v>
      </c>
      <c r="H27" s="136">
        <v>30612</v>
      </c>
      <c r="I27" s="161">
        <f t="shared" si="2"/>
        <v>16.359025218868421</v>
      </c>
      <c r="J27" s="136">
        <v>2646115</v>
      </c>
      <c r="K27" s="75">
        <f t="shared" si="3"/>
        <v>1.1568658202685824</v>
      </c>
      <c r="L27" s="75">
        <f t="shared" si="4"/>
        <v>0.18925197128620638</v>
      </c>
    </row>
    <row r="28" spans="1:12" x14ac:dyDescent="0.25">
      <c r="A28" s="105" t="s">
        <v>51</v>
      </c>
      <c r="B28" s="136">
        <v>3464</v>
      </c>
      <c r="C28" s="136">
        <v>715</v>
      </c>
      <c r="D28" s="136">
        <v>1209</v>
      </c>
      <c r="E28" s="177">
        <f t="shared" si="0"/>
        <v>662.77380000000005</v>
      </c>
      <c r="F28" s="136">
        <v>0</v>
      </c>
      <c r="G28" s="136">
        <f t="shared" si="1"/>
        <v>6050.7737999999999</v>
      </c>
      <c r="H28" s="136">
        <v>24009</v>
      </c>
      <c r="I28" s="159">
        <f t="shared" si="2"/>
        <v>25.202106709983756</v>
      </c>
      <c r="J28" s="136">
        <v>2483568</v>
      </c>
      <c r="K28" s="75">
        <f t="shared" si="3"/>
        <v>0.9667140178968322</v>
      </c>
      <c r="L28" s="75">
        <f t="shared" si="4"/>
        <v>0.24363229837073114</v>
      </c>
    </row>
    <row r="29" spans="1:12" x14ac:dyDescent="0.25">
      <c r="A29" s="105" t="s">
        <v>27</v>
      </c>
      <c r="B29" s="136">
        <v>6250</v>
      </c>
      <c r="C29" s="136">
        <v>677</v>
      </c>
      <c r="D29" s="136">
        <v>2421</v>
      </c>
      <c r="E29" s="177">
        <f t="shared" si="0"/>
        <v>1327.1922</v>
      </c>
      <c r="F29" s="136">
        <v>0</v>
      </c>
      <c r="G29" s="136">
        <f t="shared" si="1"/>
        <v>10675.1922</v>
      </c>
      <c r="H29" s="136">
        <v>38506</v>
      </c>
      <c r="I29" s="159">
        <f t="shared" si="2"/>
        <v>27.72345141016984</v>
      </c>
      <c r="J29" s="136">
        <v>3167461</v>
      </c>
      <c r="K29" s="75">
        <f t="shared" si="3"/>
        <v>1.2156740051416577</v>
      </c>
      <c r="L29" s="75">
        <f t="shared" si="4"/>
        <v>0.3370267921215131</v>
      </c>
    </row>
    <row r="30" spans="1:12" x14ac:dyDescent="0.25">
      <c r="A30" s="105" t="s">
        <v>29</v>
      </c>
      <c r="B30" s="136">
        <v>6575</v>
      </c>
      <c r="C30" s="136">
        <v>635</v>
      </c>
      <c r="D30" s="136">
        <v>2421</v>
      </c>
      <c r="E30" s="177">
        <f t="shared" si="0"/>
        <v>1327.1922</v>
      </c>
      <c r="F30" s="136">
        <v>0</v>
      </c>
      <c r="G30" s="136">
        <f t="shared" si="1"/>
        <v>10958.1922</v>
      </c>
      <c r="H30" s="136">
        <v>38251</v>
      </c>
      <c r="I30" s="159">
        <f t="shared" si="2"/>
        <v>28.648119526286891</v>
      </c>
      <c r="J30" s="136">
        <v>2589949</v>
      </c>
      <c r="K30" s="75">
        <f t="shared" si="3"/>
        <v>1.4769016687201177</v>
      </c>
      <c r="L30" s="75">
        <f t="shared" si="4"/>
        <v>0.42310455534066493</v>
      </c>
    </row>
    <row r="31" spans="1:12" x14ac:dyDescent="0.25">
      <c r="A31" s="105" t="s">
        <v>60</v>
      </c>
      <c r="B31" s="136">
        <v>2658</v>
      </c>
      <c r="C31" s="136">
        <v>632</v>
      </c>
      <c r="D31" s="136">
        <v>1013</v>
      </c>
      <c r="E31" s="177">
        <f t="shared" si="0"/>
        <v>555.3266000000001</v>
      </c>
      <c r="F31" s="136">
        <v>0</v>
      </c>
      <c r="G31" s="136">
        <f t="shared" si="1"/>
        <v>4858.3266000000003</v>
      </c>
      <c r="H31" s="136">
        <v>26375</v>
      </c>
      <c r="I31" s="161">
        <f t="shared" si="2"/>
        <v>18.420195639810427</v>
      </c>
      <c r="J31" s="136">
        <v>2383416</v>
      </c>
      <c r="K31" s="75">
        <f t="shared" si="3"/>
        <v>1.1066049737016115</v>
      </c>
      <c r="L31" s="75">
        <f t="shared" si="4"/>
        <v>0.20383880111570957</v>
      </c>
    </row>
    <row r="32" spans="1:12" x14ac:dyDescent="0.25">
      <c r="A32" s="105" t="s">
        <v>79</v>
      </c>
      <c r="B32" s="136">
        <v>3325</v>
      </c>
      <c r="C32" s="136">
        <v>621</v>
      </c>
      <c r="D32" s="136">
        <v>914</v>
      </c>
      <c r="E32" s="177">
        <f t="shared" si="0"/>
        <v>501.0548</v>
      </c>
      <c r="F32" s="136">
        <v>0</v>
      </c>
      <c r="G32" s="136">
        <f t="shared" si="1"/>
        <v>5361.0547999999999</v>
      </c>
      <c r="H32" s="136">
        <v>22994</v>
      </c>
      <c r="I32" s="159">
        <f t="shared" si="2"/>
        <v>23.315016091154213</v>
      </c>
      <c r="J32" s="136">
        <v>2799099</v>
      </c>
      <c r="K32" s="75">
        <f t="shared" si="3"/>
        <v>0.82147862580065933</v>
      </c>
      <c r="L32" s="75">
        <f t="shared" si="4"/>
        <v>0.19152787379081626</v>
      </c>
    </row>
    <row r="33" spans="1:12" x14ac:dyDescent="0.25">
      <c r="A33" s="105" t="s">
        <v>23</v>
      </c>
      <c r="B33" s="136">
        <v>1867</v>
      </c>
      <c r="C33" s="136">
        <v>593</v>
      </c>
      <c r="D33" s="136">
        <v>755</v>
      </c>
      <c r="E33" s="177">
        <f t="shared" si="0"/>
        <v>413.89100000000002</v>
      </c>
      <c r="F33" s="136">
        <v>0</v>
      </c>
      <c r="G33" s="136">
        <f t="shared" si="1"/>
        <v>3628.8910000000001</v>
      </c>
      <c r="H33" s="136">
        <v>11953</v>
      </c>
      <c r="I33" s="159">
        <f t="shared" si="2"/>
        <v>30.359667029197691</v>
      </c>
      <c r="J33" s="136">
        <v>1133776</v>
      </c>
      <c r="K33" s="75">
        <f t="shared" si="3"/>
        <v>1.0542646872045272</v>
      </c>
      <c r="L33" s="75">
        <f t="shared" si="4"/>
        <v>0.320071248641707</v>
      </c>
    </row>
    <row r="34" spans="1:12" x14ac:dyDescent="0.25">
      <c r="A34" s="105" t="s">
        <v>8</v>
      </c>
      <c r="B34" s="136">
        <v>1495</v>
      </c>
      <c r="C34" s="136">
        <v>591</v>
      </c>
      <c r="D34" s="136">
        <v>498</v>
      </c>
      <c r="E34" s="177">
        <f t="shared" si="0"/>
        <v>273.00360000000001</v>
      </c>
      <c r="F34" s="136">
        <v>0</v>
      </c>
      <c r="G34" s="136">
        <f t="shared" si="1"/>
        <v>2857.0036</v>
      </c>
      <c r="H34" s="136">
        <v>11270</v>
      </c>
      <c r="I34" s="159">
        <f t="shared" si="2"/>
        <v>25.350519964507541</v>
      </c>
      <c r="J34" s="136">
        <v>1101185</v>
      </c>
      <c r="K34" s="75">
        <f t="shared" si="3"/>
        <v>1.0234429273918551</v>
      </c>
      <c r="L34" s="75">
        <f t="shared" si="4"/>
        <v>0.25944810363381265</v>
      </c>
    </row>
    <row r="35" spans="1:12" x14ac:dyDescent="0.25">
      <c r="A35" s="105" t="s">
        <v>16</v>
      </c>
      <c r="B35" s="136">
        <v>2263</v>
      </c>
      <c r="C35" s="136">
        <v>580</v>
      </c>
      <c r="D35" s="136">
        <v>733</v>
      </c>
      <c r="E35" s="177">
        <f t="shared" ref="E35:E66" si="5">D35-(D35*0.4518)</f>
        <v>401.8306</v>
      </c>
      <c r="F35" s="136">
        <v>0</v>
      </c>
      <c r="G35" s="136">
        <f t="shared" ref="G35:G66" si="6">SUM(B35:F35)</f>
        <v>3977.8306000000002</v>
      </c>
      <c r="H35" s="136">
        <v>15169</v>
      </c>
      <c r="I35" s="159">
        <f t="shared" ref="I35:I66" si="7">G35/H35*100</f>
        <v>26.223420133166325</v>
      </c>
      <c r="J35" s="136">
        <v>1350805</v>
      </c>
      <c r="K35" s="75">
        <f t="shared" ref="K35:K66" si="8">H35/J35*100</f>
        <v>1.122960012733148</v>
      </c>
      <c r="L35" s="75">
        <f t="shared" ref="L35:L66" si="9">G35/J35*100</f>
        <v>0.29447852206647152</v>
      </c>
    </row>
    <row r="36" spans="1:12" x14ac:dyDescent="0.25">
      <c r="A36" s="105" t="s">
        <v>38</v>
      </c>
      <c r="B36" s="136">
        <v>1082</v>
      </c>
      <c r="C36" s="136">
        <v>579</v>
      </c>
      <c r="D36" s="136">
        <v>491</v>
      </c>
      <c r="E36" s="177">
        <f t="shared" si="5"/>
        <v>269.1662</v>
      </c>
      <c r="F36" s="136">
        <v>0</v>
      </c>
      <c r="G36" s="136">
        <f t="shared" si="6"/>
        <v>2421.1662000000001</v>
      </c>
      <c r="H36" s="136">
        <v>7818</v>
      </c>
      <c r="I36" s="159">
        <f t="shared" si="7"/>
        <v>30.969125095932466</v>
      </c>
      <c r="J36" s="136">
        <v>784885</v>
      </c>
      <c r="K36" s="75">
        <f t="shared" si="8"/>
        <v>0.99606948788676042</v>
      </c>
      <c r="L36" s="75">
        <f t="shared" si="9"/>
        <v>0.30847400574606471</v>
      </c>
    </row>
    <row r="37" spans="1:12" x14ac:dyDescent="0.25">
      <c r="A37" s="105" t="s">
        <v>15</v>
      </c>
      <c r="B37" s="136">
        <v>1930</v>
      </c>
      <c r="C37" s="136">
        <v>575</v>
      </c>
      <c r="D37" s="136">
        <v>613</v>
      </c>
      <c r="E37" s="177">
        <f t="shared" si="5"/>
        <v>336.04660000000001</v>
      </c>
      <c r="F37" s="136">
        <v>0</v>
      </c>
      <c r="G37" s="136">
        <f t="shared" si="6"/>
        <v>3454.0466000000001</v>
      </c>
      <c r="H37" s="136">
        <v>15056</v>
      </c>
      <c r="I37" s="159">
        <f t="shared" si="7"/>
        <v>22.941329702444211</v>
      </c>
      <c r="J37" s="136">
        <v>1253569</v>
      </c>
      <c r="K37" s="75">
        <f t="shared" si="8"/>
        <v>1.2010507598704181</v>
      </c>
      <c r="L37" s="75">
        <f t="shared" si="9"/>
        <v>0.27553701471558412</v>
      </c>
    </row>
    <row r="38" spans="1:12" x14ac:dyDescent="0.25">
      <c r="A38" s="105" t="s">
        <v>25</v>
      </c>
      <c r="B38" s="136">
        <v>1538</v>
      </c>
      <c r="C38" s="136">
        <v>554</v>
      </c>
      <c r="D38" s="136">
        <v>459</v>
      </c>
      <c r="E38" s="177">
        <f t="shared" si="5"/>
        <v>251.62380000000002</v>
      </c>
      <c r="F38" s="136">
        <v>0</v>
      </c>
      <c r="G38" s="136">
        <f t="shared" si="6"/>
        <v>2802.6237999999998</v>
      </c>
      <c r="H38" s="136">
        <v>9911</v>
      </c>
      <c r="I38" s="159">
        <f t="shared" si="7"/>
        <v>28.277911411562904</v>
      </c>
      <c r="J38" s="136">
        <v>928255</v>
      </c>
      <c r="K38" s="75">
        <f t="shared" si="8"/>
        <v>1.0677023016304787</v>
      </c>
      <c r="L38" s="75">
        <f t="shared" si="9"/>
        <v>0.30192391099428495</v>
      </c>
    </row>
    <row r="39" spans="1:12" x14ac:dyDescent="0.25">
      <c r="A39" s="105" t="s">
        <v>14</v>
      </c>
      <c r="B39" s="136">
        <v>1969</v>
      </c>
      <c r="C39" s="136">
        <v>492</v>
      </c>
      <c r="D39" s="136">
        <v>894</v>
      </c>
      <c r="E39" s="177">
        <f t="shared" si="5"/>
        <v>490.0908</v>
      </c>
      <c r="F39" s="136">
        <v>0</v>
      </c>
      <c r="G39" s="136">
        <f t="shared" si="6"/>
        <v>3845.0907999999999</v>
      </c>
      <c r="H39" s="136">
        <v>12063</v>
      </c>
      <c r="I39" s="159">
        <f t="shared" si="7"/>
        <v>31.875079167702893</v>
      </c>
      <c r="J39" s="136">
        <v>1187860</v>
      </c>
      <c r="K39" s="75">
        <f t="shared" si="8"/>
        <v>1.0155237149158991</v>
      </c>
      <c r="L39" s="75">
        <f t="shared" si="9"/>
        <v>0.32369898809624031</v>
      </c>
    </row>
    <row r="40" spans="1:12" x14ac:dyDescent="0.25">
      <c r="A40" s="105" t="s">
        <v>24</v>
      </c>
      <c r="B40" s="136">
        <v>1518</v>
      </c>
      <c r="C40" s="136">
        <v>474</v>
      </c>
      <c r="D40" s="136">
        <v>459</v>
      </c>
      <c r="E40" s="177">
        <f t="shared" si="5"/>
        <v>251.62380000000002</v>
      </c>
      <c r="F40" s="136">
        <v>0</v>
      </c>
      <c r="G40" s="136">
        <f t="shared" si="6"/>
        <v>2702.6237999999998</v>
      </c>
      <c r="H40" s="136">
        <v>9204</v>
      </c>
      <c r="I40" s="159">
        <f t="shared" si="7"/>
        <v>29.36357887874837</v>
      </c>
      <c r="J40" s="136">
        <v>729612</v>
      </c>
      <c r="K40" s="75">
        <f t="shared" si="8"/>
        <v>1.2614924096643148</v>
      </c>
      <c r="L40" s="75">
        <f t="shared" si="9"/>
        <v>0.3704193187612046</v>
      </c>
    </row>
    <row r="41" spans="1:12" x14ac:dyDescent="0.25">
      <c r="A41" s="105" t="s">
        <v>9</v>
      </c>
      <c r="B41" s="136">
        <v>2175</v>
      </c>
      <c r="C41" s="136">
        <v>466</v>
      </c>
      <c r="D41" s="136">
        <v>1030</v>
      </c>
      <c r="E41" s="177">
        <f t="shared" si="5"/>
        <v>564.64599999999996</v>
      </c>
      <c r="F41" s="136">
        <v>0</v>
      </c>
      <c r="G41" s="136">
        <f t="shared" si="6"/>
        <v>4235.6459999999997</v>
      </c>
      <c r="H41" s="136">
        <v>12694</v>
      </c>
      <c r="I41" s="159">
        <f t="shared" si="7"/>
        <v>33.367307389317787</v>
      </c>
      <c r="J41" s="136">
        <v>1001589</v>
      </c>
      <c r="K41" s="75">
        <f t="shared" si="8"/>
        <v>1.2673861234498383</v>
      </c>
      <c r="L41" s="75">
        <f t="shared" si="9"/>
        <v>0.42289262362106611</v>
      </c>
    </row>
    <row r="42" spans="1:12" x14ac:dyDescent="0.25">
      <c r="A42" s="105" t="s">
        <v>52</v>
      </c>
      <c r="B42" s="136">
        <v>503</v>
      </c>
      <c r="C42" s="136">
        <v>458</v>
      </c>
      <c r="D42" s="136">
        <v>189</v>
      </c>
      <c r="E42" s="177">
        <f t="shared" si="5"/>
        <v>103.60980000000001</v>
      </c>
      <c r="F42" s="136">
        <v>0</v>
      </c>
      <c r="G42" s="136">
        <f t="shared" si="6"/>
        <v>1253.6098</v>
      </c>
      <c r="H42" s="136">
        <v>3194</v>
      </c>
      <c r="I42" s="160">
        <f t="shared" si="7"/>
        <v>39.24889793362555</v>
      </c>
      <c r="J42" s="136">
        <v>463090</v>
      </c>
      <c r="K42" s="75">
        <f t="shared" si="8"/>
        <v>0.68971474227471985</v>
      </c>
      <c r="L42" s="75">
        <f t="shared" si="9"/>
        <v>0.27070543522857327</v>
      </c>
    </row>
    <row r="43" spans="1:12" x14ac:dyDescent="0.25">
      <c r="A43" s="105" t="s">
        <v>20</v>
      </c>
      <c r="B43" s="136">
        <v>2368</v>
      </c>
      <c r="C43" s="136">
        <v>424</v>
      </c>
      <c r="D43" s="136">
        <v>1005</v>
      </c>
      <c r="E43" s="177">
        <f t="shared" si="5"/>
        <v>550.94100000000003</v>
      </c>
      <c r="F43" s="136">
        <v>0</v>
      </c>
      <c r="G43" s="136">
        <f t="shared" si="6"/>
        <v>4347.9409999999998</v>
      </c>
      <c r="H43" s="136">
        <v>13351</v>
      </c>
      <c r="I43" s="159">
        <f t="shared" si="7"/>
        <v>32.566407010710805</v>
      </c>
      <c r="J43" s="136">
        <v>1247873</v>
      </c>
      <c r="K43" s="75">
        <f t="shared" si="8"/>
        <v>1.0699005427635664</v>
      </c>
      <c r="L43" s="75">
        <f t="shared" si="9"/>
        <v>0.34842816536618709</v>
      </c>
    </row>
    <row r="44" spans="1:12" x14ac:dyDescent="0.25">
      <c r="A44" s="176" t="s">
        <v>74</v>
      </c>
      <c r="B44" s="177">
        <v>511</v>
      </c>
      <c r="C44" s="177">
        <v>399</v>
      </c>
      <c r="D44" s="177">
        <v>166</v>
      </c>
      <c r="E44" s="177">
        <f t="shared" si="5"/>
        <v>91.001199999999997</v>
      </c>
      <c r="F44" s="177">
        <v>1177</v>
      </c>
      <c r="G44" s="177">
        <f t="shared" si="6"/>
        <v>2344.0011999999997</v>
      </c>
      <c r="H44" s="177">
        <v>9133</v>
      </c>
      <c r="I44" s="159">
        <f t="shared" si="7"/>
        <v>25.66518340085404</v>
      </c>
      <c r="J44" s="136">
        <v>785947</v>
      </c>
      <c r="K44" s="75">
        <f t="shared" si="8"/>
        <v>1.1620376437596938</v>
      </c>
      <c r="L44" s="75">
        <f t="shared" si="9"/>
        <v>0.29823909245788838</v>
      </c>
    </row>
    <row r="45" spans="1:12" x14ac:dyDescent="0.25">
      <c r="A45" s="105" t="s">
        <v>22</v>
      </c>
      <c r="B45" s="136">
        <v>729</v>
      </c>
      <c r="C45" s="136">
        <v>364</v>
      </c>
      <c r="D45" s="136">
        <v>316</v>
      </c>
      <c r="E45" s="177">
        <f t="shared" si="5"/>
        <v>173.2312</v>
      </c>
      <c r="F45" s="136">
        <v>0</v>
      </c>
      <c r="G45" s="136">
        <f t="shared" si="6"/>
        <v>1582.2311999999999</v>
      </c>
      <c r="H45" s="136">
        <v>7226</v>
      </c>
      <c r="I45" s="161">
        <f t="shared" si="7"/>
        <v>21.896363133130361</v>
      </c>
      <c r="J45" s="136">
        <v>631179</v>
      </c>
      <c r="K45" s="75">
        <f t="shared" si="8"/>
        <v>1.1448416376336983</v>
      </c>
      <c r="L45" s="75">
        <f t="shared" si="9"/>
        <v>0.25067868227555101</v>
      </c>
    </row>
    <row r="46" spans="1:12" x14ac:dyDescent="0.25">
      <c r="A46" s="105" t="s">
        <v>66</v>
      </c>
      <c r="B46" s="136">
        <v>676</v>
      </c>
      <c r="C46" s="136">
        <v>361</v>
      </c>
      <c r="D46" s="136">
        <v>246</v>
      </c>
      <c r="E46" s="177">
        <f t="shared" si="5"/>
        <v>134.85720000000001</v>
      </c>
      <c r="F46" s="136">
        <v>0</v>
      </c>
      <c r="G46" s="136">
        <f t="shared" si="6"/>
        <v>1417.8571999999999</v>
      </c>
      <c r="H46" s="136">
        <v>6108</v>
      </c>
      <c r="I46" s="159">
        <f t="shared" si="7"/>
        <v>23.213117223313688</v>
      </c>
      <c r="J46" s="136">
        <v>533264</v>
      </c>
      <c r="K46" s="75">
        <f t="shared" si="8"/>
        <v>1.1453989018572415</v>
      </c>
      <c r="L46" s="75">
        <f t="shared" si="9"/>
        <v>0.2658827897626691</v>
      </c>
    </row>
    <row r="47" spans="1:12" x14ac:dyDescent="0.25">
      <c r="A47" s="105" t="s">
        <v>17</v>
      </c>
      <c r="B47" s="136">
        <v>2130</v>
      </c>
      <c r="C47" s="136">
        <v>359</v>
      </c>
      <c r="D47" s="136">
        <v>612</v>
      </c>
      <c r="E47" s="177">
        <f t="shared" si="5"/>
        <v>335.4984</v>
      </c>
      <c r="F47" s="136">
        <v>0</v>
      </c>
      <c r="G47" s="136">
        <f t="shared" si="6"/>
        <v>3436.4983999999999</v>
      </c>
      <c r="H47" s="136">
        <v>15575</v>
      </c>
      <c r="I47" s="161">
        <f t="shared" si="7"/>
        <v>22.064195184590691</v>
      </c>
      <c r="J47" s="136">
        <v>1458401</v>
      </c>
      <c r="K47" s="75">
        <f t="shared" si="8"/>
        <v>1.0679504470992547</v>
      </c>
      <c r="L47" s="75">
        <f t="shared" si="9"/>
        <v>0.23563467112268846</v>
      </c>
    </row>
    <row r="48" spans="1:12" x14ac:dyDescent="0.25">
      <c r="A48" s="105" t="s">
        <v>33</v>
      </c>
      <c r="B48" s="136">
        <v>3080</v>
      </c>
      <c r="C48" s="136">
        <v>357</v>
      </c>
      <c r="D48" s="136">
        <v>1371</v>
      </c>
      <c r="E48" s="177">
        <f t="shared" si="5"/>
        <v>751.58220000000006</v>
      </c>
      <c r="F48" s="136">
        <v>0</v>
      </c>
      <c r="G48" s="136">
        <f t="shared" si="6"/>
        <v>5559.5821999999998</v>
      </c>
      <c r="H48" s="136">
        <v>18592</v>
      </c>
      <c r="I48" s="159">
        <f t="shared" si="7"/>
        <v>29.903088425129088</v>
      </c>
      <c r="J48" s="136">
        <v>1256792</v>
      </c>
      <c r="K48" s="75">
        <f t="shared" si="8"/>
        <v>1.4793219562186901</v>
      </c>
      <c r="L48" s="75">
        <f t="shared" si="9"/>
        <v>0.4423629526604243</v>
      </c>
    </row>
    <row r="49" spans="1:13" x14ac:dyDescent="0.25">
      <c r="A49" s="105" t="s">
        <v>18</v>
      </c>
      <c r="B49" s="136">
        <v>1290</v>
      </c>
      <c r="C49" s="136">
        <v>338</v>
      </c>
      <c r="D49" s="136">
        <v>454</v>
      </c>
      <c r="E49" s="177">
        <f t="shared" si="5"/>
        <v>248.8828</v>
      </c>
      <c r="F49" s="136">
        <v>0</v>
      </c>
      <c r="G49" s="136">
        <f t="shared" si="6"/>
        <v>2330.8827999999999</v>
      </c>
      <c r="H49" s="136">
        <v>9560</v>
      </c>
      <c r="I49" s="159">
        <f t="shared" si="7"/>
        <v>24.381619246861924</v>
      </c>
      <c r="J49" s="136">
        <v>1001254</v>
      </c>
      <c r="K49" s="75">
        <f t="shared" si="8"/>
        <v>0.95480267744248704</v>
      </c>
      <c r="L49" s="75">
        <f t="shared" si="9"/>
        <v>0.23279635337287041</v>
      </c>
    </row>
    <row r="50" spans="1:13" x14ac:dyDescent="0.25">
      <c r="A50" s="105" t="s">
        <v>34</v>
      </c>
      <c r="B50" s="136">
        <v>2553</v>
      </c>
      <c r="C50" s="136">
        <v>330</v>
      </c>
      <c r="D50" s="136">
        <v>1062</v>
      </c>
      <c r="E50" s="177">
        <f t="shared" si="5"/>
        <v>582.1884</v>
      </c>
      <c r="F50" s="136">
        <v>0</v>
      </c>
      <c r="G50" s="136">
        <f t="shared" si="6"/>
        <v>4527.1884</v>
      </c>
      <c r="H50" s="136">
        <v>15520</v>
      </c>
      <c r="I50" s="159">
        <f t="shared" si="7"/>
        <v>29.170028350515466</v>
      </c>
      <c r="J50" s="136">
        <v>1224532</v>
      </c>
      <c r="K50" s="75">
        <f t="shared" si="8"/>
        <v>1.267422982821192</v>
      </c>
      <c r="L50" s="75">
        <f t="shared" si="9"/>
        <v>0.36970764340989049</v>
      </c>
    </row>
    <row r="51" spans="1:13" x14ac:dyDescent="0.25">
      <c r="A51" s="176" t="s">
        <v>72</v>
      </c>
      <c r="B51" s="177">
        <v>415</v>
      </c>
      <c r="C51" s="177">
        <v>315</v>
      </c>
      <c r="D51" s="177">
        <v>313</v>
      </c>
      <c r="E51" s="177">
        <f t="shared" si="5"/>
        <v>171.5866</v>
      </c>
      <c r="F51" s="177">
        <v>1478</v>
      </c>
      <c r="G51" s="177">
        <f t="shared" si="6"/>
        <v>2692.5866000000001</v>
      </c>
      <c r="H51" s="177">
        <v>8808</v>
      </c>
      <c r="I51" s="159">
        <f t="shared" si="7"/>
        <v>30.56978428701181</v>
      </c>
      <c r="J51" s="136">
        <v>986035</v>
      </c>
      <c r="K51" s="75">
        <f t="shared" si="8"/>
        <v>0.89327457950275602</v>
      </c>
      <c r="L51" s="75">
        <f t="shared" si="9"/>
        <v>0.27307211204470433</v>
      </c>
    </row>
    <row r="52" spans="1:13" x14ac:dyDescent="0.25">
      <c r="A52" s="176" t="s">
        <v>70</v>
      </c>
      <c r="B52" s="177">
        <v>1389</v>
      </c>
      <c r="C52" s="177">
        <v>280</v>
      </c>
      <c r="D52" s="177">
        <v>534</v>
      </c>
      <c r="E52" s="177">
        <f t="shared" si="5"/>
        <v>292.73879999999997</v>
      </c>
      <c r="F52" s="177">
        <v>3554</v>
      </c>
      <c r="G52" s="177">
        <f t="shared" si="6"/>
        <v>6049.7388000000001</v>
      </c>
      <c r="H52" s="177">
        <v>20037</v>
      </c>
      <c r="I52" s="159">
        <f t="shared" si="7"/>
        <v>30.192837251085493</v>
      </c>
      <c r="J52" s="136">
        <v>1887677</v>
      </c>
      <c r="K52" s="75">
        <f t="shared" si="8"/>
        <v>1.0614633753549998</v>
      </c>
      <c r="L52" s="75">
        <f t="shared" si="9"/>
        <v>0.32048590940081378</v>
      </c>
    </row>
    <row r="53" spans="1:13" x14ac:dyDescent="0.25">
      <c r="A53" s="105" t="s">
        <v>21</v>
      </c>
      <c r="B53" s="136">
        <v>845</v>
      </c>
      <c r="C53" s="136">
        <v>272</v>
      </c>
      <c r="D53" s="136">
        <v>332</v>
      </c>
      <c r="E53" s="177">
        <f t="shared" si="5"/>
        <v>182.00239999999999</v>
      </c>
      <c r="F53" s="136">
        <v>0</v>
      </c>
      <c r="G53" s="136">
        <f t="shared" si="6"/>
        <v>1631.0024000000001</v>
      </c>
      <c r="H53" s="136">
        <v>8883</v>
      </c>
      <c r="I53" s="161">
        <f t="shared" si="7"/>
        <v>18.360941123494314</v>
      </c>
      <c r="J53" s="136">
        <v>992415</v>
      </c>
      <c r="K53" s="75">
        <f t="shared" si="8"/>
        <v>0.89508925197623979</v>
      </c>
      <c r="L53" s="75">
        <f t="shared" si="9"/>
        <v>0.16434681055808306</v>
      </c>
    </row>
    <row r="54" spans="1:13" x14ac:dyDescent="0.25">
      <c r="A54" s="105" t="s">
        <v>53</v>
      </c>
      <c r="B54" s="136">
        <v>774</v>
      </c>
      <c r="C54" s="136">
        <v>249</v>
      </c>
      <c r="D54" s="136">
        <v>434</v>
      </c>
      <c r="E54" s="177">
        <f t="shared" si="5"/>
        <v>237.9188</v>
      </c>
      <c r="F54" s="136">
        <v>0</v>
      </c>
      <c r="G54" s="136">
        <f t="shared" si="6"/>
        <v>1694.9187999999999</v>
      </c>
      <c r="H54" s="136">
        <v>9165</v>
      </c>
      <c r="I54" s="161">
        <f t="shared" si="7"/>
        <v>18.493385706492088</v>
      </c>
      <c r="J54" s="136">
        <v>1001733</v>
      </c>
      <c r="K54" s="75">
        <f t="shared" si="8"/>
        <v>0.91491445325251353</v>
      </c>
      <c r="L54" s="75">
        <f t="shared" si="9"/>
        <v>0.16919865872443057</v>
      </c>
    </row>
    <row r="55" spans="1:13" x14ac:dyDescent="0.25">
      <c r="A55" s="105" t="s">
        <v>46</v>
      </c>
      <c r="B55" s="136">
        <v>769</v>
      </c>
      <c r="C55" s="136">
        <v>241</v>
      </c>
      <c r="D55" s="136">
        <v>392</v>
      </c>
      <c r="E55" s="177">
        <f t="shared" si="5"/>
        <v>214.89440000000002</v>
      </c>
      <c r="F55" s="136">
        <v>0</v>
      </c>
      <c r="G55" s="136">
        <f t="shared" si="6"/>
        <v>1616.8944000000001</v>
      </c>
      <c r="H55" s="136">
        <v>7192</v>
      </c>
      <c r="I55" s="161">
        <f t="shared" si="7"/>
        <v>22.481846496106787</v>
      </c>
      <c r="J55" s="136">
        <v>594870</v>
      </c>
      <c r="K55" s="75">
        <f t="shared" si="8"/>
        <v>1.2090036478558341</v>
      </c>
      <c r="L55" s="75">
        <f t="shared" si="9"/>
        <v>0.27180634424328004</v>
      </c>
    </row>
    <row r="56" spans="1:13" x14ac:dyDescent="0.25">
      <c r="A56" s="176" t="s">
        <v>73</v>
      </c>
      <c r="B56" s="177">
        <v>447</v>
      </c>
      <c r="C56" s="177">
        <v>241</v>
      </c>
      <c r="D56" s="177">
        <v>154</v>
      </c>
      <c r="E56" s="177">
        <f t="shared" si="5"/>
        <v>84.422800000000009</v>
      </c>
      <c r="F56" s="177">
        <v>751</v>
      </c>
      <c r="G56" s="177">
        <f t="shared" si="6"/>
        <v>1677.4228000000001</v>
      </c>
      <c r="H56" s="177">
        <v>9420</v>
      </c>
      <c r="I56" s="161">
        <f t="shared" si="7"/>
        <v>17.807036093418262</v>
      </c>
      <c r="J56" s="136">
        <v>1056885</v>
      </c>
      <c r="K56" s="75">
        <f t="shared" si="8"/>
        <v>0.8912984856441335</v>
      </c>
      <c r="L56" s="75">
        <f t="shared" si="9"/>
        <v>0.15871384303874123</v>
      </c>
    </row>
    <row r="57" spans="1:13" x14ac:dyDescent="0.25">
      <c r="A57" s="105" t="s">
        <v>44</v>
      </c>
      <c r="B57" s="136">
        <v>1117</v>
      </c>
      <c r="C57" s="136">
        <v>238</v>
      </c>
      <c r="D57" s="136">
        <v>301</v>
      </c>
      <c r="E57" s="177">
        <f t="shared" si="5"/>
        <v>165.00820000000002</v>
      </c>
      <c r="F57" s="136">
        <v>0</v>
      </c>
      <c r="G57" s="136">
        <f t="shared" si="6"/>
        <v>1821.0082</v>
      </c>
      <c r="H57" s="136">
        <v>6397</v>
      </c>
      <c r="I57" s="159">
        <f t="shared" si="7"/>
        <v>28.466596842269816</v>
      </c>
      <c r="J57" s="136">
        <v>623572</v>
      </c>
      <c r="K57" s="75">
        <f t="shared" si="8"/>
        <v>1.0258638938246105</v>
      </c>
      <c r="L57" s="75">
        <f t="shared" si="9"/>
        <v>0.29202853880546276</v>
      </c>
    </row>
    <row r="58" spans="1:13" x14ac:dyDescent="0.25">
      <c r="A58" s="105" t="s">
        <v>5</v>
      </c>
      <c r="B58" s="136">
        <v>992</v>
      </c>
      <c r="C58" s="136">
        <v>238</v>
      </c>
      <c r="D58" s="136">
        <v>218</v>
      </c>
      <c r="E58" s="177">
        <f t="shared" si="5"/>
        <v>119.50760000000001</v>
      </c>
      <c r="F58" s="136">
        <v>0</v>
      </c>
      <c r="G58" s="136">
        <f t="shared" si="6"/>
        <v>1567.5075999999999</v>
      </c>
      <c r="H58" s="136">
        <v>10405</v>
      </c>
      <c r="I58" s="161">
        <f t="shared" si="7"/>
        <v>15.064945699183085</v>
      </c>
      <c r="J58" s="136">
        <v>823233</v>
      </c>
      <c r="K58" s="75">
        <f t="shared" si="8"/>
        <v>1.263919206348628</v>
      </c>
      <c r="L58" s="75">
        <f t="shared" si="9"/>
        <v>0.19040874211796657</v>
      </c>
    </row>
    <row r="59" spans="1:13" x14ac:dyDescent="0.25">
      <c r="A59" s="105" t="s">
        <v>80</v>
      </c>
      <c r="B59" s="136">
        <v>173</v>
      </c>
      <c r="C59" s="136">
        <v>229</v>
      </c>
      <c r="D59" s="136">
        <v>95</v>
      </c>
      <c r="E59" s="177">
        <f t="shared" si="5"/>
        <v>52.079000000000001</v>
      </c>
      <c r="F59" s="136">
        <v>0</v>
      </c>
      <c r="G59" s="136">
        <f t="shared" si="6"/>
        <v>549.07899999999995</v>
      </c>
      <c r="H59" s="136">
        <v>3967</v>
      </c>
      <c r="I59" s="161">
        <f t="shared" si="7"/>
        <v>13.841164608016133</v>
      </c>
      <c r="J59" s="136">
        <v>869274</v>
      </c>
      <c r="K59" s="75">
        <f t="shared" si="8"/>
        <v>0.45635783423868648</v>
      </c>
      <c r="L59" s="75">
        <f t="shared" si="9"/>
        <v>6.3165239038554005E-2</v>
      </c>
    </row>
    <row r="60" spans="1:13" x14ac:dyDescent="0.25">
      <c r="A60" s="105" t="s">
        <v>71</v>
      </c>
      <c r="B60" s="136">
        <v>691</v>
      </c>
      <c r="C60" s="136">
        <v>203</v>
      </c>
      <c r="D60" s="136">
        <v>824</v>
      </c>
      <c r="E60" s="177">
        <f t="shared" si="5"/>
        <v>451.71680000000003</v>
      </c>
      <c r="F60" s="136">
        <v>2978</v>
      </c>
      <c r="G60" s="136">
        <f t="shared" si="6"/>
        <v>5147.7168000000001</v>
      </c>
      <c r="H60" s="136">
        <v>14198</v>
      </c>
      <c r="I60" s="160">
        <f t="shared" si="7"/>
        <v>36.256633328637839</v>
      </c>
      <c r="J60" s="136">
        <v>978349</v>
      </c>
      <c r="K60" s="75">
        <f t="shared" si="8"/>
        <v>1.4512203722802395</v>
      </c>
      <c r="L60" s="75">
        <f t="shared" si="9"/>
        <v>0.5261636491681394</v>
      </c>
    </row>
    <row r="61" spans="1:13" x14ac:dyDescent="0.25">
      <c r="A61" s="176" t="s">
        <v>69</v>
      </c>
      <c r="B61" s="177">
        <v>1054</v>
      </c>
      <c r="C61" s="177">
        <v>199</v>
      </c>
      <c r="D61" s="177">
        <v>384</v>
      </c>
      <c r="E61" s="177">
        <f t="shared" si="5"/>
        <v>210.50880000000001</v>
      </c>
      <c r="F61" s="177">
        <v>1582</v>
      </c>
      <c r="G61" s="177">
        <f t="shared" si="6"/>
        <v>3429.5088000000001</v>
      </c>
      <c r="H61" s="177">
        <v>16811</v>
      </c>
      <c r="I61" s="161">
        <f t="shared" si="7"/>
        <v>20.400385461899948</v>
      </c>
      <c r="J61" s="136">
        <v>1309280</v>
      </c>
      <c r="K61" s="75">
        <f t="shared" si="8"/>
        <v>1.2839881461566662</v>
      </c>
      <c r="L61" s="75">
        <f t="shared" si="9"/>
        <v>0.26193853110106319</v>
      </c>
    </row>
    <row r="62" spans="1:13" x14ac:dyDescent="0.25">
      <c r="A62" s="105" t="s">
        <v>90</v>
      </c>
      <c r="B62" s="136">
        <v>2801</v>
      </c>
      <c r="C62" s="136">
        <v>176</v>
      </c>
      <c r="D62" s="136">
        <v>1292</v>
      </c>
      <c r="E62" s="177">
        <f t="shared" si="5"/>
        <v>708.27440000000001</v>
      </c>
      <c r="F62" s="136">
        <v>0</v>
      </c>
      <c r="G62" s="136">
        <f t="shared" si="6"/>
        <v>4977.2744000000002</v>
      </c>
      <c r="H62" s="136">
        <v>16615</v>
      </c>
      <c r="I62" s="159">
        <f t="shared" si="7"/>
        <v>29.956511585916338</v>
      </c>
      <c r="J62" s="136">
        <v>1156098</v>
      </c>
      <c r="K62" s="75">
        <f t="shared" si="8"/>
        <v>1.4371619014996999</v>
      </c>
      <c r="L62" s="75">
        <f t="shared" si="9"/>
        <v>0.43052357153113319</v>
      </c>
    </row>
    <row r="63" spans="1:13" x14ac:dyDescent="0.25">
      <c r="A63" s="105" t="s">
        <v>43</v>
      </c>
      <c r="B63" s="136">
        <v>2673</v>
      </c>
      <c r="C63" s="136">
        <v>163</v>
      </c>
      <c r="D63" s="136">
        <v>631</v>
      </c>
      <c r="E63" s="177">
        <f t="shared" si="5"/>
        <v>345.91419999999999</v>
      </c>
      <c r="F63" s="136">
        <v>0</v>
      </c>
      <c r="G63" s="136">
        <f t="shared" si="6"/>
        <v>3812.9142000000002</v>
      </c>
      <c r="H63" s="136">
        <v>16643</v>
      </c>
      <c r="I63" s="159">
        <f t="shared" si="7"/>
        <v>22.910017424743138</v>
      </c>
      <c r="J63" s="136">
        <v>1088059</v>
      </c>
      <c r="K63" s="75">
        <f t="shared" si="8"/>
        <v>1.5296045526942934</v>
      </c>
      <c r="L63" s="75">
        <f t="shared" si="9"/>
        <v>0.35043266955192687</v>
      </c>
      <c r="M63" t="e">
        <f>B63/F63</f>
        <v>#DIV/0!</v>
      </c>
    </row>
    <row r="64" spans="1:13" x14ac:dyDescent="0.25">
      <c r="A64" s="105" t="s">
        <v>89</v>
      </c>
      <c r="B64" s="136">
        <v>1965</v>
      </c>
      <c r="C64" s="136">
        <v>140</v>
      </c>
      <c r="D64" s="136">
        <v>650</v>
      </c>
      <c r="E64" s="177">
        <f t="shared" si="5"/>
        <v>356.33000000000004</v>
      </c>
      <c r="F64" s="136">
        <v>0</v>
      </c>
      <c r="G64" s="136">
        <f t="shared" si="6"/>
        <v>3111.33</v>
      </c>
      <c r="H64" s="136">
        <v>8611</v>
      </c>
      <c r="I64" s="160">
        <f t="shared" si="7"/>
        <v>36.13204041342469</v>
      </c>
      <c r="J64" s="136">
        <v>611751</v>
      </c>
      <c r="K64" s="75">
        <f t="shared" si="8"/>
        <v>1.4075988433202398</v>
      </c>
      <c r="L64" s="75">
        <f t="shared" si="9"/>
        <v>0.50859418292736747</v>
      </c>
    </row>
    <row r="65" spans="1:13" x14ac:dyDescent="0.25">
      <c r="A65" s="105" t="s">
        <v>83</v>
      </c>
      <c r="B65" s="136">
        <v>41</v>
      </c>
      <c r="C65" s="136">
        <v>137</v>
      </c>
      <c r="D65" s="136">
        <v>5</v>
      </c>
      <c r="E65" s="177">
        <f t="shared" si="5"/>
        <v>2.7410000000000001</v>
      </c>
      <c r="F65" s="136">
        <v>0</v>
      </c>
      <c r="G65" s="136">
        <f t="shared" si="6"/>
        <v>185.74100000000001</v>
      </c>
      <c r="H65" s="136">
        <v>4156</v>
      </c>
      <c r="I65" s="161">
        <f t="shared" si="7"/>
        <v>4.4692252165543795</v>
      </c>
      <c r="J65" s="136">
        <v>1489608</v>
      </c>
      <c r="K65" s="75">
        <f t="shared" si="8"/>
        <v>0.27899957572730544</v>
      </c>
      <c r="L65" s="75">
        <f t="shared" si="9"/>
        <v>1.2469119392484468E-2</v>
      </c>
    </row>
    <row r="66" spans="1:13" x14ac:dyDescent="0.25">
      <c r="A66" s="105" t="s">
        <v>65</v>
      </c>
      <c r="B66" s="136">
        <v>1480</v>
      </c>
      <c r="C66" s="136">
        <v>115</v>
      </c>
      <c r="D66" s="136">
        <v>559</v>
      </c>
      <c r="E66" s="177">
        <f t="shared" si="5"/>
        <v>306.44380000000001</v>
      </c>
      <c r="F66" s="136">
        <v>0</v>
      </c>
      <c r="G66" s="136">
        <f t="shared" si="6"/>
        <v>2460.4438</v>
      </c>
      <c r="H66" s="136">
        <v>1232</v>
      </c>
      <c r="I66" s="160">
        <f t="shared" si="7"/>
        <v>199.7113474025974</v>
      </c>
      <c r="J66" s="136">
        <v>220616</v>
      </c>
      <c r="K66" s="75">
        <f t="shared" si="8"/>
        <v>0.55843637814120461</v>
      </c>
      <c r="L66" s="75">
        <f t="shared" si="9"/>
        <v>1.1152608151720638</v>
      </c>
    </row>
    <row r="67" spans="1:13" x14ac:dyDescent="0.25">
      <c r="A67" s="105" t="s">
        <v>67</v>
      </c>
      <c r="B67" s="136">
        <v>208</v>
      </c>
      <c r="C67" s="136">
        <v>108</v>
      </c>
      <c r="D67" s="136">
        <v>3</v>
      </c>
      <c r="E67" s="177">
        <f t="shared" ref="E67:E87" si="10">D67-(D67*0.4518)</f>
        <v>1.6446000000000001</v>
      </c>
      <c r="F67" s="136">
        <v>0</v>
      </c>
      <c r="G67" s="136">
        <f t="shared" ref="G67:G87" si="11">SUM(B67:F67)</f>
        <v>320.64460000000003</v>
      </c>
      <c r="H67" s="136">
        <v>2385</v>
      </c>
      <c r="I67" s="161">
        <f t="shared" ref="I67:I87" si="12">G67/H67*100</f>
        <v>13.444218029350106</v>
      </c>
      <c r="J67" s="136">
        <v>328855</v>
      </c>
      <c r="K67" s="75">
        <f t="shared" ref="K67:K87" si="13">H67/J67*100</f>
        <v>0.72524364841647537</v>
      </c>
      <c r="L67" s="75">
        <f t="shared" ref="L67:L87" si="14">G67/J67*100</f>
        <v>9.7503337337124268E-2</v>
      </c>
    </row>
    <row r="68" spans="1:13" x14ac:dyDescent="0.25">
      <c r="A68" s="105" t="s">
        <v>116</v>
      </c>
      <c r="B68" s="136">
        <v>598</v>
      </c>
      <c r="C68" s="136">
        <v>90</v>
      </c>
      <c r="D68" s="136">
        <v>255</v>
      </c>
      <c r="E68" s="177">
        <f t="shared" si="10"/>
        <v>139.791</v>
      </c>
      <c r="F68" s="136">
        <v>0</v>
      </c>
      <c r="G68" s="136">
        <f t="shared" si="11"/>
        <v>1082.7909999999999</v>
      </c>
      <c r="H68" s="136">
        <v>3966</v>
      </c>
      <c r="I68" s="159">
        <f t="shared" si="12"/>
        <v>27.301840645486635</v>
      </c>
      <c r="J68" s="136">
        <v>695143</v>
      </c>
      <c r="K68" s="75">
        <f t="shared" si="13"/>
        <v>0.57053009236948371</v>
      </c>
      <c r="L68" s="75">
        <f t="shared" si="14"/>
        <v>0.15576521665326415</v>
      </c>
    </row>
    <row r="69" spans="1:13" x14ac:dyDescent="0.25">
      <c r="A69" s="105" t="s">
        <v>84</v>
      </c>
      <c r="B69" s="136">
        <v>90</v>
      </c>
      <c r="C69" s="136">
        <v>90</v>
      </c>
      <c r="D69" s="136">
        <v>15</v>
      </c>
      <c r="E69" s="177">
        <f t="shared" si="10"/>
        <v>8.2230000000000008</v>
      </c>
      <c r="F69" s="136">
        <v>0</v>
      </c>
      <c r="G69" s="136">
        <f t="shared" si="11"/>
        <v>203.22300000000001</v>
      </c>
      <c r="H69" s="136">
        <v>2473</v>
      </c>
      <c r="I69" s="161">
        <f t="shared" si="12"/>
        <v>8.2176708451273761</v>
      </c>
      <c r="J69" s="136">
        <v>465560</v>
      </c>
      <c r="K69" s="75">
        <f t="shared" si="13"/>
        <v>0.53118824641292206</v>
      </c>
      <c r="L69" s="75">
        <f t="shared" si="14"/>
        <v>4.3651301658218067E-2</v>
      </c>
    </row>
    <row r="70" spans="1:13" x14ac:dyDescent="0.25">
      <c r="A70" s="105" t="s">
        <v>45</v>
      </c>
      <c r="B70" s="136">
        <v>1900</v>
      </c>
      <c r="C70" s="136">
        <v>89</v>
      </c>
      <c r="D70" s="136">
        <v>479</v>
      </c>
      <c r="E70" s="177">
        <f t="shared" si="10"/>
        <v>262.58780000000002</v>
      </c>
      <c r="F70" s="136">
        <v>0</v>
      </c>
      <c r="G70" s="136">
        <f t="shared" si="11"/>
        <v>2730.5878000000002</v>
      </c>
      <c r="H70" s="136">
        <v>12975</v>
      </c>
      <c r="I70" s="161">
        <f t="shared" si="12"/>
        <v>21.044992678227363</v>
      </c>
      <c r="J70" s="136">
        <v>817166</v>
      </c>
      <c r="K70" s="75">
        <f t="shared" si="13"/>
        <v>1.5878046810562356</v>
      </c>
      <c r="L70" s="75">
        <f t="shared" si="14"/>
        <v>0.33415337887283614</v>
      </c>
    </row>
    <row r="71" spans="1:13" x14ac:dyDescent="0.25">
      <c r="A71" s="176" t="s">
        <v>75</v>
      </c>
      <c r="B71" s="177">
        <v>484</v>
      </c>
      <c r="C71" s="177">
        <v>79</v>
      </c>
      <c r="D71" s="177">
        <v>182</v>
      </c>
      <c r="E71" s="177">
        <f t="shared" si="10"/>
        <v>99.772400000000005</v>
      </c>
      <c r="F71" s="177">
        <v>762</v>
      </c>
      <c r="G71" s="177">
        <f t="shared" si="11"/>
        <v>1606.7724000000001</v>
      </c>
      <c r="H71" s="177">
        <v>5825</v>
      </c>
      <c r="I71" s="159">
        <f t="shared" si="12"/>
        <v>27.58407553648069</v>
      </c>
      <c r="J71" s="136">
        <v>486942</v>
      </c>
      <c r="K71" s="75">
        <f t="shared" si="13"/>
        <v>1.1962410307593101</v>
      </c>
      <c r="L71" s="75">
        <f t="shared" si="14"/>
        <v>0.32997202952302329</v>
      </c>
    </row>
    <row r="72" spans="1:13" x14ac:dyDescent="0.25">
      <c r="A72" s="105" t="s">
        <v>55</v>
      </c>
      <c r="B72" s="136">
        <v>1940</v>
      </c>
      <c r="C72" s="136">
        <v>72</v>
      </c>
      <c r="D72" s="136">
        <v>298</v>
      </c>
      <c r="E72" s="177">
        <f t="shared" si="10"/>
        <v>163.36360000000002</v>
      </c>
      <c r="F72" s="136">
        <v>0</v>
      </c>
      <c r="G72" s="136">
        <f t="shared" si="11"/>
        <v>2473.3636000000001</v>
      </c>
      <c r="H72" s="136">
        <v>6789</v>
      </c>
      <c r="I72" s="160">
        <f t="shared" si="12"/>
        <v>36.431928119016057</v>
      </c>
      <c r="J72" s="136">
        <v>1908165</v>
      </c>
      <c r="K72" s="75">
        <f t="shared" si="13"/>
        <v>0.3557868423328171</v>
      </c>
      <c r="L72" s="75">
        <f t="shared" si="14"/>
        <v>0.12962000665560894</v>
      </c>
    </row>
    <row r="73" spans="1:13" x14ac:dyDescent="0.25">
      <c r="A73" s="105" t="s">
        <v>54</v>
      </c>
      <c r="B73" s="136">
        <v>225</v>
      </c>
      <c r="C73" s="136">
        <v>45</v>
      </c>
      <c r="D73" s="136">
        <v>51</v>
      </c>
      <c r="E73" s="177">
        <f t="shared" si="10"/>
        <v>27.958200000000001</v>
      </c>
      <c r="F73" s="136">
        <v>0</v>
      </c>
      <c r="G73" s="136">
        <f t="shared" si="11"/>
        <v>348.95819999999998</v>
      </c>
      <c r="H73" s="136">
        <v>3146</v>
      </c>
      <c r="I73" s="161">
        <f t="shared" si="12"/>
        <v>11.092123331214239</v>
      </c>
      <c r="J73" s="136">
        <v>270637</v>
      </c>
      <c r="K73" s="75">
        <f t="shared" si="13"/>
        <v>1.1624426815254381</v>
      </c>
      <c r="L73" s="75">
        <f t="shared" si="14"/>
        <v>0.12893957588947558</v>
      </c>
    </row>
    <row r="74" spans="1:13" x14ac:dyDescent="0.25">
      <c r="A74" s="105" t="s">
        <v>81</v>
      </c>
      <c r="B74" s="136">
        <v>206</v>
      </c>
      <c r="C74" s="136">
        <v>39</v>
      </c>
      <c r="D74" s="136">
        <v>65</v>
      </c>
      <c r="E74" s="177">
        <f t="shared" si="10"/>
        <v>35.633000000000003</v>
      </c>
      <c r="F74" s="136">
        <v>0</v>
      </c>
      <c r="G74" s="136">
        <f t="shared" si="11"/>
        <v>345.63299999999998</v>
      </c>
      <c r="H74" s="136">
        <v>6348</v>
      </c>
      <c r="I74" s="161">
        <f t="shared" si="12"/>
        <v>5.4447542533081279</v>
      </c>
      <c r="J74" s="136">
        <v>3121563</v>
      </c>
      <c r="K74" s="75">
        <f t="shared" si="13"/>
        <v>0.20335966309185496</v>
      </c>
      <c r="L74" s="75">
        <f t="shared" si="14"/>
        <v>1.1072433905706851E-2</v>
      </c>
    </row>
    <row r="75" spans="1:13" x14ac:dyDescent="0.25">
      <c r="A75" s="105" t="s">
        <v>119</v>
      </c>
      <c r="B75" s="136">
        <v>2</v>
      </c>
      <c r="C75" s="136">
        <v>28</v>
      </c>
      <c r="D75" s="136">
        <v>4</v>
      </c>
      <c r="E75" s="177">
        <f t="shared" si="10"/>
        <v>2.1928000000000001</v>
      </c>
      <c r="F75" s="136">
        <v>43</v>
      </c>
      <c r="G75" s="136">
        <f t="shared" si="11"/>
        <v>79.192800000000005</v>
      </c>
      <c r="H75" s="136">
        <v>1333</v>
      </c>
      <c r="I75" s="161">
        <f t="shared" si="12"/>
        <v>5.9409452363090773</v>
      </c>
      <c r="J75" s="136">
        <v>157399</v>
      </c>
      <c r="K75" s="75">
        <f t="shared" si="13"/>
        <v>0.84689229283540557</v>
      </c>
      <c r="L75" s="75">
        <f t="shared" si="14"/>
        <v>5.0313407327873746E-2</v>
      </c>
    </row>
    <row r="76" spans="1:13" x14ac:dyDescent="0.25">
      <c r="A76" s="105" t="s">
        <v>117</v>
      </c>
      <c r="B76" s="136">
        <v>468</v>
      </c>
      <c r="C76" s="136">
        <v>25</v>
      </c>
      <c r="D76" s="136">
        <v>0</v>
      </c>
      <c r="E76" s="177">
        <f t="shared" si="10"/>
        <v>0</v>
      </c>
      <c r="F76" s="136">
        <v>0</v>
      </c>
      <c r="G76" s="136">
        <f t="shared" si="11"/>
        <v>493</v>
      </c>
      <c r="H76" s="136">
        <v>11761</v>
      </c>
      <c r="I76" s="161">
        <f t="shared" si="12"/>
        <v>4.1918204234333816</v>
      </c>
      <c r="J76" s="136">
        <v>545778</v>
      </c>
      <c r="K76" s="75">
        <f t="shared" si="13"/>
        <v>2.1549054743870215</v>
      </c>
      <c r="L76" s="75">
        <f t="shared" si="14"/>
        <v>9.0329767781039169E-2</v>
      </c>
      <c r="M76" t="e">
        <f>B76/F76</f>
        <v>#DIV/0!</v>
      </c>
    </row>
    <row r="77" spans="1:13" x14ac:dyDescent="0.25">
      <c r="A77" s="105" t="s">
        <v>114</v>
      </c>
      <c r="B77" s="136">
        <v>1768</v>
      </c>
      <c r="C77" s="136">
        <v>20</v>
      </c>
      <c r="D77" s="136">
        <v>0</v>
      </c>
      <c r="E77" s="177">
        <f t="shared" si="10"/>
        <v>0</v>
      </c>
      <c r="F77" s="136">
        <v>0</v>
      </c>
      <c r="G77" s="136">
        <f t="shared" si="11"/>
        <v>1788</v>
      </c>
      <c r="H77" s="136">
        <v>34577</v>
      </c>
      <c r="I77" s="161">
        <f t="shared" si="12"/>
        <v>5.1710674725973913</v>
      </c>
      <c r="J77" s="136">
        <v>1681527</v>
      </c>
      <c r="K77" s="75">
        <f t="shared" si="13"/>
        <v>2.056285745040074</v>
      </c>
      <c r="L77" s="75">
        <f t="shared" si="14"/>
        <v>0.10633192330542418</v>
      </c>
    </row>
    <row r="78" spans="1:13" x14ac:dyDescent="0.25">
      <c r="A78" s="176" t="s">
        <v>77</v>
      </c>
      <c r="B78" s="177">
        <v>400</v>
      </c>
      <c r="C78" s="177">
        <v>19</v>
      </c>
      <c r="D78" s="177">
        <v>2</v>
      </c>
      <c r="E78" s="177">
        <f t="shared" si="10"/>
        <v>1.0964</v>
      </c>
      <c r="F78" s="177">
        <v>108</v>
      </c>
      <c r="G78" s="177">
        <f t="shared" si="11"/>
        <v>530.09640000000002</v>
      </c>
      <c r="H78" s="177">
        <v>4232</v>
      </c>
      <c r="I78" s="161">
        <f t="shared" si="12"/>
        <v>12.525907372400757</v>
      </c>
      <c r="J78" s="136">
        <v>312501</v>
      </c>
      <c r="K78" s="75">
        <f t="shared" si="13"/>
        <v>1.3542356664458675</v>
      </c>
      <c r="L78" s="75">
        <f t="shared" si="14"/>
        <v>0.16963030518302341</v>
      </c>
    </row>
    <row r="79" spans="1:13" x14ac:dyDescent="0.25">
      <c r="A79" s="105" t="s">
        <v>111</v>
      </c>
      <c r="B79" s="136">
        <v>36950</v>
      </c>
      <c r="C79" s="136">
        <v>6</v>
      </c>
      <c r="D79" s="136">
        <v>9450</v>
      </c>
      <c r="E79" s="177">
        <f t="shared" si="10"/>
        <v>5180.49</v>
      </c>
      <c r="F79" s="136">
        <v>0</v>
      </c>
      <c r="G79" s="136">
        <f t="shared" si="11"/>
        <v>51586.49</v>
      </c>
      <c r="H79" s="136">
        <v>82760</v>
      </c>
      <c r="I79" s="160">
        <f t="shared" si="12"/>
        <v>62.332636539391004</v>
      </c>
      <c r="J79" s="136">
        <v>5393412</v>
      </c>
      <c r="K79" s="75">
        <f t="shared" si="13"/>
        <v>1.534464639452725</v>
      </c>
      <c r="L79" s="75">
        <f t="shared" si="14"/>
        <v>0.95647226653554374</v>
      </c>
    </row>
    <row r="80" spans="1:13" x14ac:dyDescent="0.25">
      <c r="A80" s="176" t="s">
        <v>91</v>
      </c>
      <c r="B80" s="177">
        <v>339</v>
      </c>
      <c r="C80" s="177">
        <v>6</v>
      </c>
      <c r="D80" s="177">
        <v>1</v>
      </c>
      <c r="E80" s="177">
        <f t="shared" si="10"/>
        <v>0.54820000000000002</v>
      </c>
      <c r="F80" s="177">
        <v>176</v>
      </c>
      <c r="G80" s="177">
        <f t="shared" si="11"/>
        <v>522.54819999999995</v>
      </c>
      <c r="H80" s="177">
        <v>2710</v>
      </c>
      <c r="I80" s="161">
        <f t="shared" si="12"/>
        <v>19.28222140221402</v>
      </c>
      <c r="J80" s="136">
        <v>139570</v>
      </c>
      <c r="K80" s="75">
        <f t="shared" si="13"/>
        <v>1.9416780110338898</v>
      </c>
      <c r="L80" s="75">
        <f t="shared" si="14"/>
        <v>0.37439865300566022</v>
      </c>
    </row>
    <row r="81" spans="1:12" x14ac:dyDescent="0.25">
      <c r="A81" s="105" t="s">
        <v>47</v>
      </c>
      <c r="B81" s="136">
        <v>1194</v>
      </c>
      <c r="C81" s="136">
        <v>2</v>
      </c>
      <c r="D81" s="136">
        <v>13</v>
      </c>
      <c r="E81" s="177">
        <f t="shared" si="10"/>
        <v>7.1265999999999998</v>
      </c>
      <c r="F81" s="136">
        <v>0</v>
      </c>
      <c r="G81" s="136">
        <f t="shared" si="11"/>
        <v>1216.1266000000001</v>
      </c>
      <c r="H81" s="136">
        <v>9929</v>
      </c>
      <c r="I81" s="161">
        <f t="shared" si="12"/>
        <v>12.248228421794744</v>
      </c>
      <c r="J81" s="136">
        <v>737281</v>
      </c>
      <c r="K81" s="75">
        <f t="shared" si="13"/>
        <v>1.3467049876505701</v>
      </c>
      <c r="L81" s="75">
        <f t="shared" si="14"/>
        <v>0.16494750305514452</v>
      </c>
    </row>
    <row r="82" spans="1:12" x14ac:dyDescent="0.25">
      <c r="A82" s="105" t="s">
        <v>85</v>
      </c>
      <c r="B82" s="136">
        <v>6</v>
      </c>
      <c r="C82" s="136">
        <v>2</v>
      </c>
      <c r="D82" s="136">
        <v>2</v>
      </c>
      <c r="E82" s="177">
        <f t="shared" si="10"/>
        <v>1.0964</v>
      </c>
      <c r="F82" s="136">
        <v>0</v>
      </c>
      <c r="G82" s="136">
        <f t="shared" si="11"/>
        <v>11.096399999999999</v>
      </c>
      <c r="H82" s="136">
        <v>869</v>
      </c>
      <c r="I82" s="161">
        <f t="shared" si="12"/>
        <v>1.276915995397008</v>
      </c>
      <c r="J82" s="136">
        <v>511515</v>
      </c>
      <c r="K82" s="75">
        <f t="shared" si="13"/>
        <v>0.16988749108041795</v>
      </c>
      <c r="L82" s="75">
        <f t="shared" si="14"/>
        <v>2.1693205477845224E-3</v>
      </c>
    </row>
    <row r="83" spans="1:12" x14ac:dyDescent="0.25">
      <c r="A83" s="105" t="s">
        <v>110</v>
      </c>
      <c r="B83" s="136">
        <v>48516</v>
      </c>
      <c r="C83" s="136">
        <v>0</v>
      </c>
      <c r="D83" s="136">
        <v>11757</v>
      </c>
      <c r="E83" s="177">
        <f t="shared" si="10"/>
        <v>6445.1873999999998</v>
      </c>
      <c r="F83" s="136">
        <v>0</v>
      </c>
      <c r="G83" s="136">
        <f t="shared" si="11"/>
        <v>66718.187399999995</v>
      </c>
      <c r="H83" s="136">
        <v>116430</v>
      </c>
      <c r="I83" s="160">
        <f t="shared" si="12"/>
        <v>57.303261530533369</v>
      </c>
      <c r="J83" s="136">
        <v>12657195</v>
      </c>
      <c r="K83" s="75">
        <f t="shared" si="13"/>
        <v>0.91987205696048779</v>
      </c>
      <c r="L83" s="75">
        <f t="shared" si="14"/>
        <v>0.52711669054636512</v>
      </c>
    </row>
    <row r="84" spans="1:12" x14ac:dyDescent="0.25">
      <c r="A84" s="105" t="s">
        <v>12</v>
      </c>
      <c r="B84" s="136">
        <v>23244</v>
      </c>
      <c r="C84" s="136">
        <v>0</v>
      </c>
      <c r="D84" s="136">
        <v>14485</v>
      </c>
      <c r="E84" s="177">
        <f t="shared" si="10"/>
        <v>7940.6770000000006</v>
      </c>
      <c r="F84" s="136">
        <v>0</v>
      </c>
      <c r="G84" s="136">
        <f t="shared" si="11"/>
        <v>45669.677000000003</v>
      </c>
      <c r="H84" s="136">
        <v>94352</v>
      </c>
      <c r="I84" s="160">
        <f t="shared" si="12"/>
        <v>48.403507079871119</v>
      </c>
      <c r="J84" s="136">
        <v>7702094</v>
      </c>
      <c r="K84" s="75">
        <f t="shared" si="13"/>
        <v>1.2250175082256851</v>
      </c>
      <c r="L84" s="75">
        <f t="shared" si="14"/>
        <v>0.5929514363236803</v>
      </c>
    </row>
    <row r="85" spans="1:12" x14ac:dyDescent="0.25">
      <c r="A85" s="105" t="s">
        <v>115</v>
      </c>
      <c r="B85" s="136">
        <v>660</v>
      </c>
      <c r="C85" s="136">
        <v>0</v>
      </c>
      <c r="D85" s="136">
        <v>139</v>
      </c>
      <c r="E85" s="177">
        <f t="shared" si="10"/>
        <v>76.19980000000001</v>
      </c>
      <c r="F85" s="136">
        <v>0</v>
      </c>
      <c r="G85" s="136">
        <f t="shared" si="11"/>
        <v>875.19979999999998</v>
      </c>
      <c r="H85" s="136">
        <v>2024</v>
      </c>
      <c r="I85" s="160">
        <f t="shared" si="12"/>
        <v>43.241096837944667</v>
      </c>
      <c r="J85" s="136">
        <v>481143</v>
      </c>
      <c r="K85" s="75">
        <f t="shared" si="13"/>
        <v>0.42066495823486988</v>
      </c>
      <c r="L85" s="75">
        <f t="shared" si="14"/>
        <v>0.18190014195363957</v>
      </c>
    </row>
    <row r="86" spans="1:12" x14ac:dyDescent="0.25">
      <c r="A86" s="105" t="s">
        <v>118</v>
      </c>
      <c r="B86" s="136">
        <v>3</v>
      </c>
      <c r="C86" s="136">
        <v>0</v>
      </c>
      <c r="D86" s="136">
        <v>0</v>
      </c>
      <c r="E86" s="177">
        <f t="shared" si="10"/>
        <v>0</v>
      </c>
      <c r="F86" s="136">
        <v>36</v>
      </c>
      <c r="G86" s="136">
        <f t="shared" si="11"/>
        <v>39</v>
      </c>
      <c r="H86" s="136">
        <v>786</v>
      </c>
      <c r="I86" s="161">
        <f t="shared" si="12"/>
        <v>4.9618320610687023</v>
      </c>
      <c r="J86" s="136">
        <v>49794</v>
      </c>
      <c r="K86" s="75">
        <f t="shared" si="13"/>
        <v>1.5785034341486925</v>
      </c>
      <c r="L86" s="75">
        <f t="shared" si="14"/>
        <v>7.8322689480660318E-2</v>
      </c>
    </row>
    <row r="87" spans="1:12" x14ac:dyDescent="0.25">
      <c r="A87" s="105" t="s">
        <v>120</v>
      </c>
      <c r="B87" s="136">
        <v>2</v>
      </c>
      <c r="C87" s="136">
        <v>0</v>
      </c>
      <c r="D87" s="136">
        <v>0</v>
      </c>
      <c r="E87" s="177">
        <f t="shared" si="10"/>
        <v>0</v>
      </c>
      <c r="F87" s="136">
        <v>0</v>
      </c>
      <c r="G87" s="136">
        <f t="shared" si="11"/>
        <v>2</v>
      </c>
      <c r="H87" s="136">
        <v>488</v>
      </c>
      <c r="I87" s="161">
        <f t="shared" si="12"/>
        <v>0.4098360655737705</v>
      </c>
      <c r="J87" s="136">
        <v>44258</v>
      </c>
      <c r="K87" s="75">
        <f t="shared" si="13"/>
        <v>1.1026255140313614</v>
      </c>
      <c r="L87" s="75">
        <f t="shared" si="14"/>
        <v>4.5189570247186955E-3</v>
      </c>
    </row>
    <row r="88" spans="1:12" x14ac:dyDescent="0.25">
      <c r="A88" s="113"/>
      <c r="B88" s="136">
        <f t="shared" ref="B88:H88" si="15">SUM(B3:B87)</f>
        <v>345599</v>
      </c>
      <c r="C88" s="136">
        <f t="shared" si="15"/>
        <v>45024</v>
      </c>
      <c r="D88" s="182">
        <f t="shared" si="15"/>
        <v>122177</v>
      </c>
      <c r="E88" s="177">
        <f t="shared" ref="E88" si="16">D88-(D88*0.4518)</f>
        <v>66977.431400000001</v>
      </c>
      <c r="F88" s="136">
        <f t="shared" si="15"/>
        <v>12645</v>
      </c>
      <c r="G88" s="136">
        <f t="shared" si="15"/>
        <v>592422.43139999988</v>
      </c>
      <c r="H88" s="136">
        <f t="shared" si="15"/>
        <v>1712539</v>
      </c>
      <c r="I88" s="75">
        <f t="shared" ref="I88" si="17">G88/H88*100</f>
        <v>34.593222776240417</v>
      </c>
      <c r="J88" s="136">
        <f>SUM(J3:J87)</f>
        <v>146493388</v>
      </c>
      <c r="K88" s="75">
        <f t="shared" ref="K88" si="18">H88/J88*100</f>
        <v>1.169021362247421</v>
      </c>
      <c r="L88" s="75">
        <f t="shared" ref="L88" si="19">G88/J88*100</f>
        <v>0.4044021641440908</v>
      </c>
    </row>
    <row r="91" spans="1:12" ht="15" x14ac:dyDescent="0.25">
      <c r="G91"/>
      <c r="H91"/>
      <c r="I91" s="144"/>
      <c r="J91"/>
      <c r="K91" s="144"/>
      <c r="L91" s="144"/>
    </row>
    <row r="92" spans="1:12" ht="15" x14ac:dyDescent="0.25">
      <c r="G92"/>
      <c r="H92"/>
      <c r="I92" s="144"/>
      <c r="J92"/>
      <c r="K92" s="144"/>
      <c r="L92" s="144"/>
    </row>
    <row r="93" spans="1:12" ht="15" x14ac:dyDescent="0.25">
      <c r="G93"/>
      <c r="H93"/>
      <c r="I93" s="144"/>
      <c r="J93"/>
      <c r="K93" s="144"/>
      <c r="L93" s="144"/>
    </row>
    <row r="94" spans="1:12" ht="15" x14ac:dyDescent="0.25">
      <c r="G94"/>
      <c r="H94"/>
      <c r="I94" s="144"/>
      <c r="J94"/>
      <c r="K94" s="144"/>
      <c r="L94" s="144"/>
    </row>
    <row r="95" spans="1:12" ht="15" x14ac:dyDescent="0.25">
      <c r="G95"/>
      <c r="H95"/>
      <c r="I95" s="144"/>
      <c r="J95"/>
      <c r="K95" s="144"/>
      <c r="L95" s="144"/>
    </row>
  </sheetData>
  <sortState ref="A3:L87">
    <sortCondition descending="1" ref="C3:C8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9"/>
  <sheetViews>
    <sheetView workbookViewId="0">
      <selection activeCell="J3" sqref="J3"/>
    </sheetView>
  </sheetViews>
  <sheetFormatPr defaultRowHeight="15" x14ac:dyDescent="0.25"/>
  <cols>
    <col min="1" max="1" width="30.5703125" customWidth="1"/>
    <col min="3" max="3" width="7.28515625" style="193" customWidth="1"/>
    <col min="4" max="4" width="12.5703125" style="202" customWidth="1"/>
    <col min="5" max="5" width="8.42578125" bestFit="1" customWidth="1"/>
    <col min="6" max="6" width="8.42578125" customWidth="1"/>
    <col min="7" max="7" width="30.5703125" customWidth="1"/>
    <col min="8" max="8" width="23.7109375" customWidth="1"/>
    <col min="9" max="9" width="8.42578125" bestFit="1" customWidth="1"/>
    <col min="10" max="10" width="27.7109375" customWidth="1"/>
    <col min="11" max="11" width="8.7109375" customWidth="1"/>
    <col min="12" max="12" width="49.28515625" style="193" customWidth="1"/>
    <col min="13" max="14" width="15.7109375" style="193" customWidth="1"/>
  </cols>
  <sheetData>
    <row r="2" spans="1:14" ht="14.45" x14ac:dyDescent="0.35">
      <c r="L2" s="193" t="s">
        <v>158</v>
      </c>
      <c r="M2" s="193" t="s">
        <v>159</v>
      </c>
      <c r="N2" s="193" t="s">
        <v>160</v>
      </c>
    </row>
    <row r="3" spans="1:14" ht="76.5" customHeight="1" x14ac:dyDescent="0.25">
      <c r="A3" s="183" t="s">
        <v>0</v>
      </c>
      <c r="B3" s="184" t="s">
        <v>122</v>
      </c>
      <c r="C3" s="192"/>
      <c r="D3" s="203"/>
      <c r="E3" s="186"/>
      <c r="F3" s="205"/>
      <c r="G3" s="183" t="s">
        <v>0</v>
      </c>
      <c r="H3" s="186" t="s">
        <v>166</v>
      </c>
      <c r="I3" s="186"/>
      <c r="J3" s="186" t="s">
        <v>165</v>
      </c>
      <c r="K3" s="186"/>
      <c r="L3" s="195" t="s">
        <v>158</v>
      </c>
      <c r="M3" s="192" t="s">
        <v>161</v>
      </c>
      <c r="N3" s="192" t="s">
        <v>161</v>
      </c>
    </row>
    <row r="4" spans="1:14" ht="15.75" x14ac:dyDescent="0.25">
      <c r="A4" s="187" t="s">
        <v>88</v>
      </c>
      <c r="B4" s="188">
        <v>2731</v>
      </c>
      <c r="C4" s="190">
        <f>B4/$B$89</f>
        <v>6.0656538734896945E-2</v>
      </c>
      <c r="D4" s="204">
        <f>VLOOKUP(A4,$G$4:$H$88,2,0)</f>
        <v>1498.8</v>
      </c>
      <c r="E4" s="190">
        <f>D4/$D$89</f>
        <v>3.766586248492159E-2</v>
      </c>
      <c r="F4" s="190"/>
      <c r="G4" s="187" t="s">
        <v>12</v>
      </c>
      <c r="H4" s="188">
        <f t="shared" ref="H4:H35" si="0">VLOOKUP(G4,$L$4:$N$91,3,0)</f>
        <v>4485.8</v>
      </c>
      <c r="I4" s="190">
        <f t="shared" ref="I4:I35" si="1">H4/$H$89</f>
        <v>0.11273120225170893</v>
      </c>
      <c r="J4" s="188">
        <f t="shared" ref="J4:J35" si="2">VLOOKUP(G4,$L$4:$N$119,2,0)</f>
        <v>4076.2</v>
      </c>
      <c r="K4" s="190">
        <f t="shared" ref="K4:K35" si="3">J4/$J$89</f>
        <v>0.10592705009199295</v>
      </c>
      <c r="L4" s="196" t="s">
        <v>162</v>
      </c>
      <c r="M4" s="197">
        <v>38502.5</v>
      </c>
      <c r="N4" s="197">
        <v>39801.800000000003</v>
      </c>
    </row>
    <row r="5" spans="1:14" ht="15.75" x14ac:dyDescent="0.25">
      <c r="A5" s="187" t="s">
        <v>59</v>
      </c>
      <c r="B5" s="188">
        <v>2597</v>
      </c>
      <c r="C5" s="190">
        <f t="shared" ref="C5:C68" si="4">B5/$B$89</f>
        <v>5.7680348258706465E-2</v>
      </c>
      <c r="D5" s="204">
        <f t="shared" ref="D5:D68" si="5">VLOOKUP(A5,$G$4:$H$88,2,0)</f>
        <v>497.9</v>
      </c>
      <c r="E5" s="190">
        <f t="shared" ref="E5:E68" si="6">D5/$D$89</f>
        <v>1.2512565339766787E-2</v>
      </c>
      <c r="F5" s="190"/>
      <c r="G5" s="198" t="s">
        <v>49</v>
      </c>
      <c r="H5" s="199">
        <f t="shared" si="0"/>
        <v>2188.1999999999998</v>
      </c>
      <c r="I5" s="200">
        <f t="shared" si="1"/>
        <v>5.4990952955367926E-2</v>
      </c>
      <c r="J5" s="199">
        <f t="shared" si="2"/>
        <v>1984.5</v>
      </c>
      <c r="K5" s="200">
        <f t="shared" si="3"/>
        <v>5.1570637090319421E-2</v>
      </c>
      <c r="L5" s="187" t="s">
        <v>12</v>
      </c>
      <c r="M5" s="188">
        <v>4076.2</v>
      </c>
      <c r="N5" s="188">
        <v>4485.8</v>
      </c>
    </row>
    <row r="6" spans="1:14" ht="15.75" x14ac:dyDescent="0.25">
      <c r="A6" s="187" t="s">
        <v>95</v>
      </c>
      <c r="B6" s="188">
        <v>1842</v>
      </c>
      <c r="C6" s="190">
        <f t="shared" si="4"/>
        <v>4.091151385927505E-2</v>
      </c>
      <c r="D6" s="204">
        <f t="shared" si="5"/>
        <v>417.9</v>
      </c>
      <c r="E6" s="190">
        <f t="shared" si="6"/>
        <v>1.0502110977080819E-2</v>
      </c>
      <c r="F6" s="190"/>
      <c r="G6" s="187" t="s">
        <v>42</v>
      </c>
      <c r="H6" s="188">
        <f t="shared" si="0"/>
        <v>1664.7</v>
      </c>
      <c r="I6" s="190">
        <f t="shared" si="1"/>
        <v>4.1835042219541631E-2</v>
      </c>
      <c r="J6" s="188">
        <f t="shared" si="2"/>
        <v>1390.3</v>
      </c>
      <c r="K6" s="190">
        <f t="shared" si="3"/>
        <v>3.6129330686153233E-2</v>
      </c>
      <c r="L6" s="187" t="s">
        <v>49</v>
      </c>
      <c r="M6" s="188">
        <v>1984.5</v>
      </c>
      <c r="N6" s="188">
        <v>2188.1999999999998</v>
      </c>
    </row>
    <row r="7" spans="1:14" ht="15.75" x14ac:dyDescent="0.25">
      <c r="A7" s="187" t="s">
        <v>28</v>
      </c>
      <c r="B7" s="188">
        <v>1724</v>
      </c>
      <c r="C7" s="190">
        <f t="shared" si="4"/>
        <v>3.8290689410092393E-2</v>
      </c>
      <c r="D7" s="204">
        <f t="shared" si="5"/>
        <v>1459.7</v>
      </c>
      <c r="E7" s="190">
        <f t="shared" si="6"/>
        <v>3.668325291515883E-2</v>
      </c>
      <c r="F7" s="190"/>
      <c r="G7" s="187" t="s">
        <v>88</v>
      </c>
      <c r="H7" s="188">
        <f t="shared" si="0"/>
        <v>1498.8</v>
      </c>
      <c r="I7" s="190">
        <f t="shared" si="1"/>
        <v>3.7665862484921604E-2</v>
      </c>
      <c r="J7" s="188">
        <f t="shared" si="2"/>
        <v>1389.2</v>
      </c>
      <c r="K7" s="190">
        <f t="shared" si="3"/>
        <v>3.6100745299003145E-2</v>
      </c>
      <c r="L7" s="187" t="s">
        <v>42</v>
      </c>
      <c r="M7" s="188">
        <v>1390.3</v>
      </c>
      <c r="N7" s="188">
        <v>1664.7</v>
      </c>
    </row>
    <row r="8" spans="1:14" ht="15.75" x14ac:dyDescent="0.25">
      <c r="A8" s="187" t="s">
        <v>30</v>
      </c>
      <c r="B8" s="188">
        <v>1507</v>
      </c>
      <c r="C8" s="190">
        <f t="shared" si="4"/>
        <v>3.3471037668798866E-2</v>
      </c>
      <c r="D8" s="204">
        <f t="shared" si="5"/>
        <v>883.5</v>
      </c>
      <c r="E8" s="190">
        <f t="shared" si="6"/>
        <v>2.2202955367913148E-2</v>
      </c>
      <c r="F8" s="190"/>
      <c r="G8" s="187" t="s">
        <v>28</v>
      </c>
      <c r="H8" s="188">
        <f t="shared" si="0"/>
        <v>1459.7</v>
      </c>
      <c r="I8" s="190">
        <f t="shared" si="1"/>
        <v>3.6683252915158837E-2</v>
      </c>
      <c r="J8" s="188">
        <f t="shared" si="2"/>
        <v>1105.7</v>
      </c>
      <c r="K8" s="190">
        <f t="shared" si="3"/>
        <v>2.8733511428957515E-2</v>
      </c>
      <c r="L8" s="187" t="s">
        <v>88</v>
      </c>
      <c r="M8" s="188">
        <v>1389.2</v>
      </c>
      <c r="N8" s="188">
        <v>1498.8</v>
      </c>
    </row>
    <row r="9" spans="1:14" ht="15.75" x14ac:dyDescent="0.25">
      <c r="A9" s="187" t="s">
        <v>42</v>
      </c>
      <c r="B9" s="188">
        <v>1419</v>
      </c>
      <c r="C9" s="190">
        <f t="shared" si="4"/>
        <v>3.1516524520255863E-2</v>
      </c>
      <c r="D9" s="204">
        <f t="shared" si="5"/>
        <v>1664.7</v>
      </c>
      <c r="E9" s="190">
        <f t="shared" si="6"/>
        <v>4.1835042219541617E-2</v>
      </c>
      <c r="F9" s="190"/>
      <c r="G9" s="187" t="s">
        <v>50</v>
      </c>
      <c r="H9" s="188">
        <f t="shared" si="0"/>
        <v>1321.6</v>
      </c>
      <c r="I9" s="190">
        <f t="shared" si="1"/>
        <v>3.3212706071572187E-2</v>
      </c>
      <c r="J9" s="188">
        <f t="shared" si="2"/>
        <v>1368</v>
      </c>
      <c r="K9" s="190">
        <f t="shared" si="3"/>
        <v>3.5549826928474158E-2</v>
      </c>
      <c r="L9" s="187" t="s">
        <v>50</v>
      </c>
      <c r="M9" s="188">
        <v>1368</v>
      </c>
      <c r="N9" s="188">
        <v>1321.6</v>
      </c>
    </row>
    <row r="10" spans="1:14" ht="15.75" x14ac:dyDescent="0.25">
      <c r="A10" s="187" t="s">
        <v>19</v>
      </c>
      <c r="B10" s="188">
        <v>1302</v>
      </c>
      <c r="C10" s="190">
        <f t="shared" si="4"/>
        <v>2.8917910447761194E-2</v>
      </c>
      <c r="D10" s="204">
        <f t="shared" si="5"/>
        <v>935</v>
      </c>
      <c r="E10" s="190">
        <f t="shared" si="6"/>
        <v>2.349718536389224E-2</v>
      </c>
      <c r="F10" s="190"/>
      <c r="G10" s="198" t="s">
        <v>23</v>
      </c>
      <c r="H10" s="199">
        <f t="shared" si="0"/>
        <v>1052.8</v>
      </c>
      <c r="I10" s="200">
        <f t="shared" si="1"/>
        <v>2.6457579412947334E-2</v>
      </c>
      <c r="J10" s="199">
        <f t="shared" si="2"/>
        <v>937.7</v>
      </c>
      <c r="K10" s="200">
        <f t="shared" si="3"/>
        <v>2.4367743209671215E-2</v>
      </c>
      <c r="L10" s="187" t="s">
        <v>28</v>
      </c>
      <c r="M10" s="188">
        <v>1105.7</v>
      </c>
      <c r="N10" s="188">
        <v>1459.7</v>
      </c>
    </row>
    <row r="11" spans="1:14" ht="15.75" x14ac:dyDescent="0.25">
      <c r="A11" s="187" t="s">
        <v>31</v>
      </c>
      <c r="B11" s="188">
        <v>1197</v>
      </c>
      <c r="C11" s="190">
        <f t="shared" si="4"/>
        <v>2.6585820895522388E-2</v>
      </c>
      <c r="D11" s="204">
        <f t="shared" si="5"/>
        <v>526.79999999999995</v>
      </c>
      <c r="E11" s="190">
        <f t="shared" si="6"/>
        <v>1.3238841978287091E-2</v>
      </c>
      <c r="F11" s="190"/>
      <c r="G11" s="187" t="s">
        <v>3</v>
      </c>
      <c r="H11" s="188">
        <f t="shared" si="0"/>
        <v>1032.9000000000001</v>
      </c>
      <c r="I11" s="190">
        <f t="shared" si="1"/>
        <v>2.5957478890229202E-2</v>
      </c>
      <c r="J11" s="188">
        <f t="shared" si="2"/>
        <v>967.9</v>
      </c>
      <c r="K11" s="190">
        <f t="shared" si="3"/>
        <v>2.5152542020519107E-2</v>
      </c>
      <c r="L11" s="187" t="s">
        <v>19</v>
      </c>
      <c r="M11" s="188">
        <v>1072.0999999999999</v>
      </c>
      <c r="N11" s="188">
        <v>935</v>
      </c>
    </row>
    <row r="12" spans="1:14" ht="15.75" x14ac:dyDescent="0.25">
      <c r="A12" s="187" t="s">
        <v>50</v>
      </c>
      <c r="B12" s="188">
        <v>1124</v>
      </c>
      <c r="C12" s="190">
        <f t="shared" si="4"/>
        <v>2.4964463397299217E-2</v>
      </c>
      <c r="D12" s="204">
        <f t="shared" si="5"/>
        <v>1321.6</v>
      </c>
      <c r="E12" s="190">
        <f t="shared" si="6"/>
        <v>3.3212706071572173E-2</v>
      </c>
      <c r="F12" s="190"/>
      <c r="G12" s="187" t="s">
        <v>19</v>
      </c>
      <c r="H12" s="188">
        <f t="shared" si="0"/>
        <v>935</v>
      </c>
      <c r="I12" s="190">
        <f t="shared" si="1"/>
        <v>2.349718536389225E-2</v>
      </c>
      <c r="J12" s="188">
        <f t="shared" si="2"/>
        <v>1072.0999999999999</v>
      </c>
      <c r="K12" s="190">
        <f t="shared" si="3"/>
        <v>2.7860357785100251E-2</v>
      </c>
      <c r="L12" s="187" t="s">
        <v>3</v>
      </c>
      <c r="M12" s="188">
        <v>967.9</v>
      </c>
      <c r="N12" s="188">
        <v>1032.9000000000001</v>
      </c>
    </row>
    <row r="13" spans="1:14" ht="15.75" x14ac:dyDescent="0.25">
      <c r="A13" s="187" t="s">
        <v>64</v>
      </c>
      <c r="B13" s="188">
        <v>1107</v>
      </c>
      <c r="C13" s="190">
        <f t="shared" si="4"/>
        <v>2.458688699360341E-2</v>
      </c>
      <c r="D13" s="204">
        <f t="shared" si="5"/>
        <v>255.9</v>
      </c>
      <c r="E13" s="190">
        <f t="shared" si="6"/>
        <v>6.430940892641737E-3</v>
      </c>
      <c r="F13" s="190"/>
      <c r="G13" s="198" t="s">
        <v>27</v>
      </c>
      <c r="H13" s="199">
        <f t="shared" si="0"/>
        <v>918</v>
      </c>
      <c r="I13" s="200">
        <f t="shared" si="1"/>
        <v>2.306996381182148E-2</v>
      </c>
      <c r="J13" s="199">
        <f t="shared" si="2"/>
        <v>910</v>
      </c>
      <c r="K13" s="200">
        <f t="shared" si="3"/>
        <v>2.3647911187800793E-2</v>
      </c>
      <c r="L13" s="187" t="s">
        <v>23</v>
      </c>
      <c r="M13" s="188">
        <v>937.7</v>
      </c>
      <c r="N13" s="188">
        <v>1052.8</v>
      </c>
    </row>
    <row r="14" spans="1:14" ht="15.75" x14ac:dyDescent="0.25">
      <c r="A14" s="187" t="s">
        <v>10</v>
      </c>
      <c r="B14" s="188">
        <v>1086</v>
      </c>
      <c r="C14" s="190">
        <f t="shared" si="4"/>
        <v>2.4120469083155651E-2</v>
      </c>
      <c r="D14" s="204">
        <f t="shared" si="5"/>
        <v>844.6</v>
      </c>
      <c r="E14" s="190">
        <f t="shared" si="6"/>
        <v>2.1225371934057099E-2</v>
      </c>
      <c r="F14" s="190"/>
      <c r="G14" s="187" t="s">
        <v>30</v>
      </c>
      <c r="H14" s="188">
        <f t="shared" si="0"/>
        <v>883.5</v>
      </c>
      <c r="I14" s="190">
        <f t="shared" si="1"/>
        <v>2.2202955367913158E-2</v>
      </c>
      <c r="J14" s="188">
        <f t="shared" si="2"/>
        <v>823.9</v>
      </c>
      <c r="K14" s="190">
        <f t="shared" si="3"/>
        <v>2.1410454975416562E-2</v>
      </c>
      <c r="L14" s="187" t="s">
        <v>27</v>
      </c>
      <c r="M14" s="188">
        <v>910</v>
      </c>
      <c r="N14" s="188">
        <v>918</v>
      </c>
    </row>
    <row r="15" spans="1:14" ht="15.75" x14ac:dyDescent="0.25">
      <c r="A15" s="187" t="s">
        <v>32</v>
      </c>
      <c r="B15" s="188">
        <v>1016</v>
      </c>
      <c r="C15" s="190">
        <f t="shared" si="4"/>
        <v>2.2565742714996447E-2</v>
      </c>
      <c r="D15" s="204">
        <f t="shared" si="5"/>
        <v>512.70000000000005</v>
      </c>
      <c r="E15" s="190">
        <f t="shared" si="6"/>
        <v>1.2884499396863692E-2</v>
      </c>
      <c r="F15" s="190"/>
      <c r="G15" s="187" t="s">
        <v>10</v>
      </c>
      <c r="H15" s="188">
        <f t="shared" si="0"/>
        <v>844.6</v>
      </c>
      <c r="I15" s="190">
        <f t="shared" si="1"/>
        <v>2.1225371934057106E-2</v>
      </c>
      <c r="J15" s="188">
        <f t="shared" si="2"/>
        <v>777.6</v>
      </c>
      <c r="K15" s="190">
        <f t="shared" si="3"/>
        <v>2.0207270043553733E-2</v>
      </c>
      <c r="L15" s="187" t="s">
        <v>62</v>
      </c>
      <c r="M15" s="188">
        <v>847.9</v>
      </c>
      <c r="N15" s="188">
        <v>556.70000000000005</v>
      </c>
    </row>
    <row r="16" spans="1:14" ht="15.75" x14ac:dyDescent="0.25">
      <c r="A16" s="187" t="s">
        <v>4</v>
      </c>
      <c r="B16" s="188">
        <v>905</v>
      </c>
      <c r="C16" s="190">
        <f t="shared" si="4"/>
        <v>2.010039090262971E-2</v>
      </c>
      <c r="D16" s="204">
        <f t="shared" si="5"/>
        <v>707</v>
      </c>
      <c r="E16" s="190">
        <f t="shared" si="6"/>
        <v>1.7767390430237232E-2</v>
      </c>
      <c r="F16" s="190"/>
      <c r="G16" s="187" t="s">
        <v>34</v>
      </c>
      <c r="H16" s="188">
        <f t="shared" si="0"/>
        <v>746.1</v>
      </c>
      <c r="I16" s="190">
        <f t="shared" si="1"/>
        <v>1.8750000000000006E-2</v>
      </c>
      <c r="J16" s="188">
        <f t="shared" si="2"/>
        <v>819.9</v>
      </c>
      <c r="K16" s="190">
        <f t="shared" si="3"/>
        <v>2.1306508113052604E-2</v>
      </c>
      <c r="L16" s="187" t="s">
        <v>30</v>
      </c>
      <c r="M16" s="188">
        <v>823.9</v>
      </c>
      <c r="N16" s="188">
        <v>883.5</v>
      </c>
    </row>
    <row r="17" spans="1:14" ht="15.75" x14ac:dyDescent="0.25">
      <c r="A17" s="187" t="s">
        <v>58</v>
      </c>
      <c r="B17" s="188">
        <v>878</v>
      </c>
      <c r="C17" s="190">
        <f t="shared" si="4"/>
        <v>1.9500710732054016E-2</v>
      </c>
      <c r="D17" s="204">
        <f t="shared" si="5"/>
        <v>340.5</v>
      </c>
      <c r="E17" s="190">
        <f t="shared" si="6"/>
        <v>8.5569963811821474E-3</v>
      </c>
      <c r="F17" s="190"/>
      <c r="G17" s="187" t="s">
        <v>4</v>
      </c>
      <c r="H17" s="188">
        <f t="shared" si="0"/>
        <v>707</v>
      </c>
      <c r="I17" s="190">
        <f t="shared" si="1"/>
        <v>1.7767390430237239E-2</v>
      </c>
      <c r="J17" s="188">
        <f t="shared" si="2"/>
        <v>706.1</v>
      </c>
      <c r="K17" s="190">
        <f t="shared" si="3"/>
        <v>1.8349219878797958E-2</v>
      </c>
      <c r="L17" s="187" t="s">
        <v>34</v>
      </c>
      <c r="M17" s="188">
        <v>819.9</v>
      </c>
      <c r="N17" s="188">
        <v>746.1</v>
      </c>
    </row>
    <row r="18" spans="1:14" ht="15.75" x14ac:dyDescent="0.25">
      <c r="A18" s="187" t="s">
        <v>37</v>
      </c>
      <c r="B18" s="188">
        <v>876</v>
      </c>
      <c r="C18" s="190">
        <f t="shared" si="4"/>
        <v>1.945628997867804E-2</v>
      </c>
      <c r="D18" s="204">
        <f t="shared" si="5"/>
        <v>135.4</v>
      </c>
      <c r="E18" s="190">
        <f t="shared" si="6"/>
        <v>3.4026940088459994E-3</v>
      </c>
      <c r="F18" s="190"/>
      <c r="G18" s="198" t="s">
        <v>79</v>
      </c>
      <c r="H18" s="199">
        <f t="shared" si="0"/>
        <v>672</v>
      </c>
      <c r="I18" s="200">
        <f t="shared" si="1"/>
        <v>1.688781664656213E-2</v>
      </c>
      <c r="J18" s="199">
        <f t="shared" si="2"/>
        <v>675.8</v>
      </c>
      <c r="K18" s="200">
        <f t="shared" si="3"/>
        <v>1.7561822396390963E-2</v>
      </c>
      <c r="L18" s="187" t="s">
        <v>10</v>
      </c>
      <c r="M18" s="188">
        <v>777.6</v>
      </c>
      <c r="N18" s="188">
        <v>844.6</v>
      </c>
    </row>
    <row r="19" spans="1:14" ht="15.75" x14ac:dyDescent="0.25">
      <c r="A19" s="187" t="s">
        <v>13</v>
      </c>
      <c r="B19" s="188">
        <v>870</v>
      </c>
      <c r="C19" s="190">
        <f t="shared" si="4"/>
        <v>1.9323027718550108E-2</v>
      </c>
      <c r="D19" s="204">
        <f t="shared" si="5"/>
        <v>267</v>
      </c>
      <c r="E19" s="190">
        <f t="shared" si="6"/>
        <v>6.7098914354644153E-3</v>
      </c>
      <c r="F19" s="190"/>
      <c r="G19" s="198" t="s">
        <v>83</v>
      </c>
      <c r="H19" s="199">
        <f t="shared" si="0"/>
        <v>660.8</v>
      </c>
      <c r="I19" s="200">
        <f t="shared" si="1"/>
        <v>1.6606353035786094E-2</v>
      </c>
      <c r="J19" s="199">
        <f t="shared" si="2"/>
        <v>519.6</v>
      </c>
      <c r="K19" s="200">
        <f t="shared" si="3"/>
        <v>1.3502697421078343E-2</v>
      </c>
      <c r="L19" s="187" t="s">
        <v>18</v>
      </c>
      <c r="M19" s="188">
        <v>719.3</v>
      </c>
      <c r="N19" s="188">
        <v>546.79999999999995</v>
      </c>
    </row>
    <row r="20" spans="1:14" ht="15.75" x14ac:dyDescent="0.25">
      <c r="A20" s="187" t="s">
        <v>63</v>
      </c>
      <c r="B20" s="188">
        <v>827</v>
      </c>
      <c r="C20" s="190">
        <f t="shared" si="4"/>
        <v>1.8367981520966595E-2</v>
      </c>
      <c r="D20" s="204">
        <f t="shared" si="5"/>
        <v>258</v>
      </c>
      <c r="E20" s="190">
        <f t="shared" si="6"/>
        <v>6.4837153196622439E-3</v>
      </c>
      <c r="F20" s="190"/>
      <c r="G20" s="187" t="s">
        <v>60</v>
      </c>
      <c r="H20" s="188">
        <f t="shared" si="0"/>
        <v>645.20000000000005</v>
      </c>
      <c r="I20" s="190">
        <f t="shared" si="1"/>
        <v>1.621431443506233E-2</v>
      </c>
      <c r="J20" s="188">
        <f t="shared" si="2"/>
        <v>626.6</v>
      </c>
      <c r="K20" s="190">
        <f t="shared" si="3"/>
        <v>1.6283275989314262E-2</v>
      </c>
      <c r="L20" s="187" t="s">
        <v>4</v>
      </c>
      <c r="M20" s="188">
        <v>706.1</v>
      </c>
      <c r="N20" s="188">
        <v>707</v>
      </c>
    </row>
    <row r="21" spans="1:14" ht="15.75" x14ac:dyDescent="0.25">
      <c r="A21" s="187" t="s">
        <v>3</v>
      </c>
      <c r="B21" s="188">
        <v>816</v>
      </c>
      <c r="C21" s="190">
        <f t="shared" si="4"/>
        <v>1.8123667377398719E-2</v>
      </c>
      <c r="D21" s="204">
        <f t="shared" si="5"/>
        <v>1032.9000000000001</v>
      </c>
      <c r="E21" s="190">
        <f t="shared" si="6"/>
        <v>2.5957478890229195E-2</v>
      </c>
      <c r="F21" s="190"/>
      <c r="G21" s="187" t="s">
        <v>36</v>
      </c>
      <c r="H21" s="188">
        <f t="shared" si="0"/>
        <v>628.29999999999995</v>
      </c>
      <c r="I21" s="190">
        <f t="shared" si="1"/>
        <v>1.5789605950944918E-2</v>
      </c>
      <c r="J21" s="188">
        <f t="shared" si="2"/>
        <v>704.2</v>
      </c>
      <c r="K21" s="190">
        <f t="shared" si="3"/>
        <v>1.8299845119175078E-2</v>
      </c>
      <c r="L21" s="187" t="s">
        <v>36</v>
      </c>
      <c r="M21" s="188">
        <v>704.2</v>
      </c>
      <c r="N21" s="188">
        <v>628.29999999999995</v>
      </c>
    </row>
    <row r="22" spans="1:14" ht="15.75" x14ac:dyDescent="0.25">
      <c r="A22" s="187" t="s">
        <v>112</v>
      </c>
      <c r="B22" s="188">
        <v>809</v>
      </c>
      <c r="C22" s="190">
        <f t="shared" si="4"/>
        <v>1.79681947405828E-2</v>
      </c>
      <c r="D22" s="204">
        <f t="shared" si="5"/>
        <v>162.69999999999999</v>
      </c>
      <c r="E22" s="190">
        <f t="shared" si="6"/>
        <v>4.0887615601125854E-3</v>
      </c>
      <c r="F22" s="190"/>
      <c r="G22" s="187" t="s">
        <v>9</v>
      </c>
      <c r="H22" s="188">
        <f t="shared" si="0"/>
        <v>611.5</v>
      </c>
      <c r="I22" s="190">
        <f t="shared" si="1"/>
        <v>1.5367410534780867E-2</v>
      </c>
      <c r="J22" s="188">
        <f t="shared" si="2"/>
        <v>470.1</v>
      </c>
      <c r="K22" s="190">
        <f t="shared" si="3"/>
        <v>1.2216354999324344E-2</v>
      </c>
      <c r="L22" s="187" t="s">
        <v>79</v>
      </c>
      <c r="M22" s="188">
        <v>675.8</v>
      </c>
      <c r="N22" s="188">
        <v>672</v>
      </c>
    </row>
    <row r="23" spans="1:14" ht="15.75" x14ac:dyDescent="0.25">
      <c r="A23" s="187" t="s">
        <v>62</v>
      </c>
      <c r="B23" s="188">
        <v>809</v>
      </c>
      <c r="C23" s="190">
        <f t="shared" si="4"/>
        <v>1.79681947405828E-2</v>
      </c>
      <c r="D23" s="204">
        <f t="shared" si="5"/>
        <v>556.70000000000005</v>
      </c>
      <c r="E23" s="190">
        <f t="shared" si="6"/>
        <v>1.3990249296340974E-2</v>
      </c>
      <c r="F23" s="190"/>
      <c r="G23" s="187" t="s">
        <v>2</v>
      </c>
      <c r="H23" s="188">
        <f t="shared" si="0"/>
        <v>611.29999999999995</v>
      </c>
      <c r="I23" s="190">
        <f t="shared" si="1"/>
        <v>1.536238439887415E-2</v>
      </c>
      <c r="J23" s="188">
        <f t="shared" si="2"/>
        <v>519.6</v>
      </c>
      <c r="K23" s="190">
        <f t="shared" si="3"/>
        <v>1.3502697421078343E-2</v>
      </c>
      <c r="L23" s="187" t="s">
        <v>29</v>
      </c>
      <c r="M23" s="188">
        <v>647</v>
      </c>
      <c r="N23" s="188">
        <v>602.5</v>
      </c>
    </row>
    <row r="24" spans="1:14" ht="15.75" x14ac:dyDescent="0.25">
      <c r="A24" s="187" t="s">
        <v>2</v>
      </c>
      <c r="B24" s="188">
        <v>796</v>
      </c>
      <c r="C24" s="190">
        <f t="shared" si="4"/>
        <v>1.7679459843638948E-2</v>
      </c>
      <c r="D24" s="204">
        <f t="shared" si="5"/>
        <v>611.29999999999995</v>
      </c>
      <c r="E24" s="190">
        <f t="shared" si="6"/>
        <v>1.5362384398874145E-2</v>
      </c>
      <c r="F24" s="190"/>
      <c r="G24" s="198" t="s">
        <v>55</v>
      </c>
      <c r="H24" s="199">
        <f t="shared" si="0"/>
        <v>606.6</v>
      </c>
      <c r="I24" s="200">
        <f t="shared" si="1"/>
        <v>1.5244270205066352E-2</v>
      </c>
      <c r="J24" s="199">
        <f t="shared" si="2"/>
        <v>579.9</v>
      </c>
      <c r="K24" s="200">
        <f t="shared" si="3"/>
        <v>1.5069696371215033E-2</v>
      </c>
      <c r="L24" s="187" t="s">
        <v>60</v>
      </c>
      <c r="M24" s="188">
        <v>626.6</v>
      </c>
      <c r="N24" s="188">
        <v>645.20000000000005</v>
      </c>
    </row>
    <row r="25" spans="1:14" ht="15.75" x14ac:dyDescent="0.25">
      <c r="A25" s="187" t="s">
        <v>41</v>
      </c>
      <c r="B25" s="188">
        <v>789</v>
      </c>
      <c r="C25" s="190">
        <f t="shared" si="4"/>
        <v>1.7523987206823029E-2</v>
      </c>
      <c r="D25" s="204">
        <f t="shared" si="5"/>
        <v>409.1</v>
      </c>
      <c r="E25" s="190">
        <f t="shared" si="6"/>
        <v>1.0280960997185364E-2</v>
      </c>
      <c r="F25" s="190"/>
      <c r="G25" s="187" t="s">
        <v>29</v>
      </c>
      <c r="H25" s="188">
        <f t="shared" si="0"/>
        <v>602.5</v>
      </c>
      <c r="I25" s="190">
        <f t="shared" si="1"/>
        <v>1.5141234418978695E-2</v>
      </c>
      <c r="J25" s="188">
        <f t="shared" si="2"/>
        <v>647</v>
      </c>
      <c r="K25" s="190">
        <f t="shared" si="3"/>
        <v>1.6813404987370453E-2</v>
      </c>
      <c r="L25" s="187" t="s">
        <v>55</v>
      </c>
      <c r="M25" s="188">
        <v>579.9</v>
      </c>
      <c r="N25" s="188">
        <v>606.6</v>
      </c>
    </row>
    <row r="26" spans="1:14" ht="15.75" x14ac:dyDescent="0.25">
      <c r="A26" s="198" t="s">
        <v>49</v>
      </c>
      <c r="B26" s="199">
        <v>779</v>
      </c>
      <c r="C26" s="200">
        <f t="shared" si="4"/>
        <v>1.7301883439943141E-2</v>
      </c>
      <c r="D26" s="204">
        <f t="shared" si="5"/>
        <v>2188.1999999999998</v>
      </c>
      <c r="E26" s="190">
        <f t="shared" si="6"/>
        <v>5.4990952955367906E-2</v>
      </c>
      <c r="F26" s="190"/>
      <c r="G26" s="187" t="s">
        <v>113</v>
      </c>
      <c r="H26" s="188">
        <f t="shared" si="0"/>
        <v>598.29999999999995</v>
      </c>
      <c r="I26" s="190">
        <f t="shared" si="1"/>
        <v>1.503568556493768E-2</v>
      </c>
      <c r="J26" s="188">
        <f t="shared" si="2"/>
        <v>443.2</v>
      </c>
      <c r="K26" s="190">
        <f t="shared" si="3"/>
        <v>1.1517312349926716E-2</v>
      </c>
      <c r="L26" s="187" t="s">
        <v>81</v>
      </c>
      <c r="M26" s="188">
        <v>563.5</v>
      </c>
      <c r="N26" s="188">
        <v>488.1</v>
      </c>
    </row>
    <row r="27" spans="1:14" ht="15.75" x14ac:dyDescent="0.25">
      <c r="A27" s="187" t="s">
        <v>36</v>
      </c>
      <c r="B27" s="188">
        <v>767</v>
      </c>
      <c r="C27" s="190">
        <f t="shared" si="4"/>
        <v>1.7035358919687278E-2</v>
      </c>
      <c r="D27" s="204">
        <f t="shared" si="5"/>
        <v>628.29999999999995</v>
      </c>
      <c r="E27" s="190">
        <f t="shared" si="6"/>
        <v>1.5789605950944911E-2</v>
      </c>
      <c r="F27" s="190"/>
      <c r="G27" s="187" t="s">
        <v>62</v>
      </c>
      <c r="H27" s="188">
        <f t="shared" si="0"/>
        <v>556.70000000000005</v>
      </c>
      <c r="I27" s="190">
        <f t="shared" si="1"/>
        <v>1.3990249296340979E-2</v>
      </c>
      <c r="J27" s="188">
        <f t="shared" si="2"/>
        <v>847.9</v>
      </c>
      <c r="K27" s="190">
        <f t="shared" si="3"/>
        <v>2.2034136149600321E-2</v>
      </c>
      <c r="L27" s="187" t="s">
        <v>110</v>
      </c>
      <c r="M27" s="188">
        <v>542.70000000000005</v>
      </c>
      <c r="N27" s="188">
        <v>504</v>
      </c>
    </row>
    <row r="28" spans="1:14" ht="15.75" x14ac:dyDescent="0.25">
      <c r="A28" s="187" t="s">
        <v>113</v>
      </c>
      <c r="B28" s="188">
        <v>721</v>
      </c>
      <c r="C28" s="190">
        <f t="shared" si="4"/>
        <v>1.6013681592039801E-2</v>
      </c>
      <c r="D28" s="204">
        <f t="shared" si="5"/>
        <v>598.29999999999995</v>
      </c>
      <c r="E28" s="190">
        <f t="shared" si="6"/>
        <v>1.5035685564937675E-2</v>
      </c>
      <c r="F28" s="190"/>
      <c r="G28" s="187" t="s">
        <v>18</v>
      </c>
      <c r="H28" s="188">
        <f t="shared" si="0"/>
        <v>546.79999999999995</v>
      </c>
      <c r="I28" s="190">
        <f t="shared" si="1"/>
        <v>1.3741455568958588E-2</v>
      </c>
      <c r="J28" s="188">
        <f t="shared" si="2"/>
        <v>719.3</v>
      </c>
      <c r="K28" s="190">
        <f t="shared" si="3"/>
        <v>1.8692244524599021E-2</v>
      </c>
      <c r="L28" s="187" t="s">
        <v>59</v>
      </c>
      <c r="M28" s="188">
        <v>540.70000000000005</v>
      </c>
      <c r="N28" s="188">
        <v>497.9</v>
      </c>
    </row>
    <row r="29" spans="1:14" ht="15.75" x14ac:dyDescent="0.25">
      <c r="A29" s="187" t="s">
        <v>51</v>
      </c>
      <c r="B29" s="188">
        <v>715</v>
      </c>
      <c r="C29" s="190">
        <f t="shared" si="4"/>
        <v>1.5880419331911869E-2</v>
      </c>
      <c r="D29" s="204">
        <f t="shared" si="5"/>
        <v>338.5</v>
      </c>
      <c r="E29" s="190">
        <f t="shared" si="6"/>
        <v>8.5067350221149987E-3</v>
      </c>
      <c r="F29" s="190"/>
      <c r="G29" s="187" t="s">
        <v>31</v>
      </c>
      <c r="H29" s="188">
        <f t="shared" si="0"/>
        <v>526.79999999999995</v>
      </c>
      <c r="I29" s="190">
        <f t="shared" si="1"/>
        <v>1.3238841978287097E-2</v>
      </c>
      <c r="J29" s="188">
        <f t="shared" si="2"/>
        <v>450.8</v>
      </c>
      <c r="K29" s="190">
        <f t="shared" si="3"/>
        <v>1.1714811388418239E-2</v>
      </c>
      <c r="L29" s="187" t="s">
        <v>32</v>
      </c>
      <c r="M29" s="188">
        <v>533.5</v>
      </c>
      <c r="N29" s="188">
        <v>512.70000000000005</v>
      </c>
    </row>
    <row r="30" spans="1:14" ht="15.75" x14ac:dyDescent="0.25">
      <c r="A30" s="198" t="s">
        <v>27</v>
      </c>
      <c r="B30" s="199">
        <v>677</v>
      </c>
      <c r="C30" s="200">
        <f t="shared" si="4"/>
        <v>1.5036425017768302E-2</v>
      </c>
      <c r="D30" s="204">
        <f t="shared" si="5"/>
        <v>918</v>
      </c>
      <c r="E30" s="190">
        <f t="shared" si="6"/>
        <v>2.306996381182147E-2</v>
      </c>
      <c r="F30" s="190"/>
      <c r="G30" s="187" t="s">
        <v>32</v>
      </c>
      <c r="H30" s="188">
        <f t="shared" si="0"/>
        <v>512.70000000000005</v>
      </c>
      <c r="I30" s="190">
        <f t="shared" si="1"/>
        <v>1.2884499396863697E-2</v>
      </c>
      <c r="J30" s="188">
        <f t="shared" si="2"/>
        <v>533.5</v>
      </c>
      <c r="K30" s="190">
        <f t="shared" si="3"/>
        <v>1.3863912767793102E-2</v>
      </c>
      <c r="L30" s="187" t="s">
        <v>83</v>
      </c>
      <c r="M30" s="188">
        <v>519.6</v>
      </c>
      <c r="N30" s="188">
        <v>660.8</v>
      </c>
    </row>
    <row r="31" spans="1:14" ht="15.75" x14ac:dyDescent="0.25">
      <c r="A31" s="187" t="s">
        <v>29</v>
      </c>
      <c r="B31" s="188">
        <v>635</v>
      </c>
      <c r="C31" s="190">
        <f t="shared" si="4"/>
        <v>1.4103589196872778E-2</v>
      </c>
      <c r="D31" s="204">
        <f t="shared" si="5"/>
        <v>602.5</v>
      </c>
      <c r="E31" s="190">
        <f t="shared" si="6"/>
        <v>1.5141234418978688E-2</v>
      </c>
      <c r="F31" s="190"/>
      <c r="G31" s="187" t="s">
        <v>110</v>
      </c>
      <c r="H31" s="188">
        <f t="shared" si="0"/>
        <v>504</v>
      </c>
      <c r="I31" s="190">
        <f t="shared" si="1"/>
        <v>1.2665862484921598E-2</v>
      </c>
      <c r="J31" s="188">
        <f t="shared" si="2"/>
        <v>542.70000000000005</v>
      </c>
      <c r="K31" s="190">
        <f t="shared" si="3"/>
        <v>1.410299055123021E-2</v>
      </c>
      <c r="L31" s="187" t="s">
        <v>2</v>
      </c>
      <c r="M31" s="188">
        <v>519.6</v>
      </c>
      <c r="N31" s="188">
        <v>611.29999999999995</v>
      </c>
    </row>
    <row r="32" spans="1:14" ht="15.75" x14ac:dyDescent="0.25">
      <c r="A32" s="187" t="s">
        <v>60</v>
      </c>
      <c r="B32" s="188">
        <v>632</v>
      </c>
      <c r="C32" s="190">
        <f t="shared" si="4"/>
        <v>1.4036958066808812E-2</v>
      </c>
      <c r="D32" s="204">
        <f t="shared" si="5"/>
        <v>645.20000000000005</v>
      </c>
      <c r="E32" s="190">
        <f t="shared" si="6"/>
        <v>1.6214314435062327E-2</v>
      </c>
      <c r="F32" s="190"/>
      <c r="G32" s="187" t="s">
        <v>59</v>
      </c>
      <c r="H32" s="188">
        <f t="shared" si="0"/>
        <v>497.9</v>
      </c>
      <c r="I32" s="190">
        <f t="shared" si="1"/>
        <v>1.2512565339766791E-2</v>
      </c>
      <c r="J32" s="188">
        <f t="shared" si="2"/>
        <v>540.70000000000005</v>
      </c>
      <c r="K32" s="190">
        <f t="shared" si="3"/>
        <v>1.4051017120048231E-2</v>
      </c>
      <c r="L32" s="187" t="s">
        <v>16</v>
      </c>
      <c r="M32" s="188">
        <v>514.29999999999995</v>
      </c>
      <c r="N32" s="188">
        <v>480.9</v>
      </c>
    </row>
    <row r="33" spans="1:14" ht="15.75" x14ac:dyDescent="0.25">
      <c r="A33" s="198" t="s">
        <v>79</v>
      </c>
      <c r="B33" s="199">
        <v>621</v>
      </c>
      <c r="C33" s="200">
        <f t="shared" si="4"/>
        <v>1.3792643923240939E-2</v>
      </c>
      <c r="D33" s="204">
        <f t="shared" si="5"/>
        <v>672</v>
      </c>
      <c r="E33" s="190">
        <f t="shared" si="6"/>
        <v>1.6887816646562123E-2</v>
      </c>
      <c r="F33" s="190"/>
      <c r="G33" s="198" t="s">
        <v>81</v>
      </c>
      <c r="H33" s="199">
        <f t="shared" si="0"/>
        <v>488.1</v>
      </c>
      <c r="I33" s="200">
        <f t="shared" si="1"/>
        <v>1.2266284680337761E-2</v>
      </c>
      <c r="J33" s="199">
        <f t="shared" si="2"/>
        <v>563.5</v>
      </c>
      <c r="K33" s="200">
        <f t="shared" si="3"/>
        <v>1.4643514235522799E-2</v>
      </c>
      <c r="L33" s="187" t="s">
        <v>9</v>
      </c>
      <c r="M33" s="188">
        <v>470.1</v>
      </c>
      <c r="N33" s="188">
        <v>611.5</v>
      </c>
    </row>
    <row r="34" spans="1:14" ht="15.75" x14ac:dyDescent="0.25">
      <c r="A34" s="198" t="s">
        <v>23</v>
      </c>
      <c r="B34" s="199">
        <v>593</v>
      </c>
      <c r="C34" s="200">
        <f t="shared" si="4"/>
        <v>1.3170753375977257E-2</v>
      </c>
      <c r="D34" s="204">
        <f t="shared" si="5"/>
        <v>1052.8</v>
      </c>
      <c r="E34" s="190">
        <f t="shared" si="6"/>
        <v>2.6457579412947324E-2</v>
      </c>
      <c r="F34" s="190"/>
      <c r="G34" s="187" t="s">
        <v>16</v>
      </c>
      <c r="H34" s="188">
        <f t="shared" si="0"/>
        <v>480.9</v>
      </c>
      <c r="I34" s="190">
        <f t="shared" si="1"/>
        <v>1.2085343787696023E-2</v>
      </c>
      <c r="J34" s="188">
        <f t="shared" si="2"/>
        <v>514.29999999999995</v>
      </c>
      <c r="K34" s="190">
        <f t="shared" si="3"/>
        <v>1.3364967828446095E-2</v>
      </c>
      <c r="L34" s="187" t="s">
        <v>31</v>
      </c>
      <c r="M34" s="188">
        <v>450.8</v>
      </c>
      <c r="N34" s="188">
        <v>526.79999999999995</v>
      </c>
    </row>
    <row r="35" spans="1:14" ht="15.75" x14ac:dyDescent="0.25">
      <c r="A35" s="187" t="s">
        <v>8</v>
      </c>
      <c r="B35" s="188">
        <v>591</v>
      </c>
      <c r="C35" s="190">
        <f t="shared" si="4"/>
        <v>1.3126332622601279E-2</v>
      </c>
      <c r="D35" s="204">
        <f t="shared" si="5"/>
        <v>330</v>
      </c>
      <c r="E35" s="190">
        <f t="shared" si="6"/>
        <v>8.293124246079614E-3</v>
      </c>
      <c r="F35" s="190"/>
      <c r="G35" s="187" t="s">
        <v>115</v>
      </c>
      <c r="H35" s="188">
        <f t="shared" si="0"/>
        <v>471.4</v>
      </c>
      <c r="I35" s="190">
        <f t="shared" si="1"/>
        <v>1.1846602332127065E-2</v>
      </c>
      <c r="J35" s="188">
        <f t="shared" si="2"/>
        <v>407.6</v>
      </c>
      <c r="K35" s="190">
        <f t="shared" si="3"/>
        <v>1.0592185274887476E-2</v>
      </c>
      <c r="L35" s="187" t="s">
        <v>113</v>
      </c>
      <c r="M35" s="188">
        <v>443.2</v>
      </c>
      <c r="N35" s="188">
        <v>598.29999999999995</v>
      </c>
    </row>
    <row r="36" spans="1:14" ht="15.75" x14ac:dyDescent="0.25">
      <c r="A36" s="187" t="s">
        <v>16</v>
      </c>
      <c r="B36" s="188">
        <v>580</v>
      </c>
      <c r="C36" s="190">
        <f t="shared" si="4"/>
        <v>1.2882018479033405E-2</v>
      </c>
      <c r="D36" s="204">
        <f t="shared" si="5"/>
        <v>480.9</v>
      </c>
      <c r="E36" s="190">
        <f t="shared" si="6"/>
        <v>1.2085343787696018E-2</v>
      </c>
      <c r="F36" s="190"/>
      <c r="G36" s="187" t="s">
        <v>95</v>
      </c>
      <c r="H36" s="188">
        <f t="shared" ref="H36:H67" si="7">VLOOKUP(G36,$L$4:$N$91,3,0)</f>
        <v>417.9</v>
      </c>
      <c r="I36" s="190">
        <f t="shared" ref="I36:I67" si="8">H36/$H$89</f>
        <v>1.0502110977080823E-2</v>
      </c>
      <c r="J36" s="188">
        <f t="shared" ref="J36:J67" si="9">VLOOKUP(G36,$L$4:$N$119,2,0)</f>
        <v>427.5</v>
      </c>
      <c r="K36" s="190">
        <f t="shared" ref="K36:K67" si="10">J36/$J$89</f>
        <v>1.1109320915148175E-2</v>
      </c>
      <c r="L36" s="187" t="s">
        <v>95</v>
      </c>
      <c r="M36" s="188">
        <v>427.5</v>
      </c>
      <c r="N36" s="188">
        <v>417.9</v>
      </c>
    </row>
    <row r="37" spans="1:14" ht="15.75" x14ac:dyDescent="0.25">
      <c r="A37" s="187" t="s">
        <v>38</v>
      </c>
      <c r="B37" s="188">
        <v>579</v>
      </c>
      <c r="C37" s="190">
        <f t="shared" si="4"/>
        <v>1.2859808102345415E-2</v>
      </c>
      <c r="D37" s="204">
        <f t="shared" si="5"/>
        <v>179</v>
      </c>
      <c r="E37" s="190">
        <f t="shared" si="6"/>
        <v>4.4983916365098509E-3</v>
      </c>
      <c r="F37" s="190"/>
      <c r="G37" s="187" t="s">
        <v>41</v>
      </c>
      <c r="H37" s="188">
        <f t="shared" si="7"/>
        <v>409.1</v>
      </c>
      <c r="I37" s="190">
        <f t="shared" si="8"/>
        <v>1.0280960997185368E-2</v>
      </c>
      <c r="J37" s="188">
        <f t="shared" si="9"/>
        <v>290.3</v>
      </c>
      <c r="K37" s="190">
        <f t="shared" si="10"/>
        <v>7.543943536064363E-3</v>
      </c>
      <c r="L37" s="187" t="s">
        <v>115</v>
      </c>
      <c r="M37" s="188">
        <v>407.6</v>
      </c>
      <c r="N37" s="188">
        <v>471.4</v>
      </c>
    </row>
    <row r="38" spans="1:14" ht="15.75" x14ac:dyDescent="0.25">
      <c r="A38" s="187" t="s">
        <v>15</v>
      </c>
      <c r="B38" s="188">
        <v>575</v>
      </c>
      <c r="C38" s="190">
        <f t="shared" si="4"/>
        <v>1.2770966595593462E-2</v>
      </c>
      <c r="D38" s="204">
        <f t="shared" si="5"/>
        <v>369.8</v>
      </c>
      <c r="E38" s="190">
        <f t="shared" si="6"/>
        <v>9.2933252915158825E-3</v>
      </c>
      <c r="F38" s="190"/>
      <c r="G38" s="189" t="s">
        <v>114</v>
      </c>
      <c r="H38" s="182">
        <f t="shared" si="7"/>
        <v>391.5</v>
      </c>
      <c r="I38" s="191">
        <f t="shared" si="8"/>
        <v>9.8386610373944541E-3</v>
      </c>
      <c r="J38" s="182">
        <f t="shared" si="9"/>
        <v>221.1</v>
      </c>
      <c r="K38" s="191">
        <f t="shared" si="10"/>
        <v>5.7456628171678632E-3</v>
      </c>
      <c r="L38" s="187" t="s">
        <v>17</v>
      </c>
      <c r="M38" s="188">
        <v>402.6</v>
      </c>
      <c r="N38" s="188">
        <v>318.2</v>
      </c>
    </row>
    <row r="39" spans="1:14" ht="15.75" x14ac:dyDescent="0.25">
      <c r="A39" s="187" t="s">
        <v>25</v>
      </c>
      <c r="B39" s="188">
        <v>554</v>
      </c>
      <c r="C39" s="190">
        <f t="shared" si="4"/>
        <v>1.2304548685145701E-2</v>
      </c>
      <c r="D39" s="204">
        <f t="shared" si="5"/>
        <v>237</v>
      </c>
      <c r="E39" s="190">
        <f t="shared" si="6"/>
        <v>5.9559710494571771E-3</v>
      </c>
      <c r="F39" s="190"/>
      <c r="G39" s="187" t="s">
        <v>80</v>
      </c>
      <c r="H39" s="188">
        <f t="shared" si="7"/>
        <v>384.9</v>
      </c>
      <c r="I39" s="190">
        <f t="shared" si="8"/>
        <v>9.6727985524728624E-3</v>
      </c>
      <c r="J39" s="188">
        <f t="shared" si="9"/>
        <v>324</v>
      </c>
      <c r="K39" s="190">
        <f t="shared" si="10"/>
        <v>8.4196958514807223E-3</v>
      </c>
      <c r="L39" s="187" t="s">
        <v>20</v>
      </c>
      <c r="M39" s="188">
        <v>395.9</v>
      </c>
      <c r="N39" s="188">
        <v>344.6</v>
      </c>
    </row>
    <row r="40" spans="1:14" ht="15.75" x14ac:dyDescent="0.25">
      <c r="A40" s="187" t="s">
        <v>14</v>
      </c>
      <c r="B40" s="188">
        <v>492</v>
      </c>
      <c r="C40" s="190">
        <f t="shared" si="4"/>
        <v>1.0927505330490405E-2</v>
      </c>
      <c r="D40" s="204">
        <f t="shared" si="5"/>
        <v>175.2</v>
      </c>
      <c r="E40" s="190">
        <f t="shared" si="6"/>
        <v>4.4028950542822675E-3</v>
      </c>
      <c r="F40" s="190"/>
      <c r="G40" s="187" t="s">
        <v>15</v>
      </c>
      <c r="H40" s="188">
        <f t="shared" si="7"/>
        <v>369.8</v>
      </c>
      <c r="I40" s="190">
        <f t="shared" si="8"/>
        <v>9.2933252915158859E-3</v>
      </c>
      <c r="J40" s="188">
        <f t="shared" si="9"/>
        <v>393.6</v>
      </c>
      <c r="K40" s="190">
        <f t="shared" si="10"/>
        <v>1.0228371256613619E-2</v>
      </c>
      <c r="L40" s="187" t="s">
        <v>15</v>
      </c>
      <c r="M40" s="188">
        <v>393.6</v>
      </c>
      <c r="N40" s="188">
        <v>369.8</v>
      </c>
    </row>
    <row r="41" spans="1:14" ht="15.75" x14ac:dyDescent="0.25">
      <c r="A41" s="187" t="s">
        <v>24</v>
      </c>
      <c r="B41" s="188">
        <v>474</v>
      </c>
      <c r="C41" s="190">
        <f t="shared" si="4"/>
        <v>1.052771855010661E-2</v>
      </c>
      <c r="D41" s="204">
        <f t="shared" si="5"/>
        <v>218.6</v>
      </c>
      <c r="E41" s="190">
        <f t="shared" si="6"/>
        <v>5.4935665460394047E-3</v>
      </c>
      <c r="F41" s="190"/>
      <c r="G41" s="187" t="s">
        <v>20</v>
      </c>
      <c r="H41" s="188">
        <f t="shared" si="7"/>
        <v>344.6</v>
      </c>
      <c r="I41" s="190">
        <f t="shared" si="8"/>
        <v>8.6600321672698072E-3</v>
      </c>
      <c r="J41" s="188">
        <f t="shared" si="9"/>
        <v>395.9</v>
      </c>
      <c r="K41" s="190">
        <f t="shared" si="10"/>
        <v>1.0288140702472894E-2</v>
      </c>
      <c r="L41" s="187" t="s">
        <v>51</v>
      </c>
      <c r="M41" s="188">
        <v>360.1</v>
      </c>
      <c r="N41" s="188">
        <v>338.5</v>
      </c>
    </row>
    <row r="42" spans="1:14" ht="15.75" x14ac:dyDescent="0.25">
      <c r="A42" s="187" t="s">
        <v>9</v>
      </c>
      <c r="B42" s="188">
        <v>466</v>
      </c>
      <c r="C42" s="190">
        <f t="shared" si="4"/>
        <v>1.03500355366027E-2</v>
      </c>
      <c r="D42" s="204">
        <f t="shared" si="5"/>
        <v>611.5</v>
      </c>
      <c r="E42" s="190">
        <f t="shared" si="6"/>
        <v>1.536741053478086E-2</v>
      </c>
      <c r="F42" s="190"/>
      <c r="G42" s="187" t="s">
        <v>58</v>
      </c>
      <c r="H42" s="188">
        <f t="shared" si="7"/>
        <v>340.5</v>
      </c>
      <c r="I42" s="190">
        <f t="shared" si="8"/>
        <v>8.5569963811821508E-3</v>
      </c>
      <c r="J42" s="188">
        <f t="shared" si="9"/>
        <v>332.6</v>
      </c>
      <c r="K42" s="190">
        <f t="shared" si="10"/>
        <v>8.6431816055632365E-3</v>
      </c>
      <c r="L42" s="187" t="s">
        <v>8</v>
      </c>
      <c r="M42" s="188">
        <v>343.8</v>
      </c>
      <c r="N42" s="188">
        <v>330</v>
      </c>
    </row>
    <row r="43" spans="1:14" ht="15.75" x14ac:dyDescent="0.25">
      <c r="A43" s="187" t="s">
        <v>52</v>
      </c>
      <c r="B43" s="188">
        <v>458</v>
      </c>
      <c r="C43" s="190">
        <f t="shared" si="4"/>
        <v>1.0172352523098793E-2</v>
      </c>
      <c r="D43" s="204">
        <f t="shared" si="5"/>
        <v>152</v>
      </c>
      <c r="E43" s="190">
        <f t="shared" si="6"/>
        <v>3.8198632891033374E-3</v>
      </c>
      <c r="F43" s="190"/>
      <c r="G43" s="187" t="s">
        <v>51</v>
      </c>
      <c r="H43" s="188">
        <f t="shared" si="7"/>
        <v>338.5</v>
      </c>
      <c r="I43" s="190">
        <f t="shared" si="8"/>
        <v>8.5067350221150004E-3</v>
      </c>
      <c r="J43" s="188">
        <f t="shared" si="9"/>
        <v>360.1</v>
      </c>
      <c r="K43" s="190">
        <f t="shared" si="10"/>
        <v>9.357816284315458E-3</v>
      </c>
      <c r="L43" s="187" t="s">
        <v>58</v>
      </c>
      <c r="M43" s="188">
        <v>332.6</v>
      </c>
      <c r="N43" s="188">
        <v>340.5</v>
      </c>
    </row>
    <row r="44" spans="1:14" ht="15.75" x14ac:dyDescent="0.25">
      <c r="A44" s="187" t="s">
        <v>20</v>
      </c>
      <c r="B44" s="188">
        <v>424</v>
      </c>
      <c r="C44" s="190">
        <f t="shared" si="4"/>
        <v>9.4171997157071786E-3</v>
      </c>
      <c r="D44" s="204">
        <f t="shared" si="5"/>
        <v>344.6</v>
      </c>
      <c r="E44" s="190">
        <f t="shared" si="6"/>
        <v>8.6600321672698037E-3</v>
      </c>
      <c r="F44" s="190"/>
      <c r="G44" s="187" t="s">
        <v>8</v>
      </c>
      <c r="H44" s="188">
        <f t="shared" si="7"/>
        <v>330</v>
      </c>
      <c r="I44" s="190">
        <f t="shared" si="8"/>
        <v>8.2931242460796174E-3</v>
      </c>
      <c r="J44" s="188">
        <f t="shared" si="9"/>
        <v>343.8</v>
      </c>
      <c r="K44" s="190">
        <f t="shared" si="10"/>
        <v>8.9342328201823216E-3</v>
      </c>
      <c r="L44" s="187" t="s">
        <v>13</v>
      </c>
      <c r="M44" s="188">
        <v>331.4</v>
      </c>
      <c r="N44" s="188">
        <v>267</v>
      </c>
    </row>
    <row r="45" spans="1:14" ht="15.75" x14ac:dyDescent="0.25">
      <c r="A45" s="187" t="s">
        <v>74</v>
      </c>
      <c r="B45" s="188">
        <v>399</v>
      </c>
      <c r="C45" s="190">
        <f t="shared" si="4"/>
        <v>8.8619402985074622E-3</v>
      </c>
      <c r="D45" s="204">
        <f t="shared" si="5"/>
        <v>68.400000000000006</v>
      </c>
      <c r="E45" s="190">
        <f t="shared" si="6"/>
        <v>1.718938480096502E-3</v>
      </c>
      <c r="F45" s="190"/>
      <c r="G45" s="187" t="s">
        <v>17</v>
      </c>
      <c r="H45" s="188">
        <f t="shared" si="7"/>
        <v>318.2</v>
      </c>
      <c r="I45" s="190">
        <f t="shared" si="8"/>
        <v>7.9965822275834368E-3</v>
      </c>
      <c r="J45" s="188">
        <f t="shared" si="9"/>
        <v>402.6</v>
      </c>
      <c r="K45" s="190">
        <f t="shared" si="10"/>
        <v>1.0462251696932528E-2</v>
      </c>
      <c r="L45" s="187" t="s">
        <v>80</v>
      </c>
      <c r="M45" s="188">
        <v>324</v>
      </c>
      <c r="N45" s="188">
        <v>384.9</v>
      </c>
    </row>
    <row r="46" spans="1:14" ht="15.75" x14ac:dyDescent="0.25">
      <c r="A46" s="187" t="s">
        <v>22</v>
      </c>
      <c r="B46" s="188">
        <v>364</v>
      </c>
      <c r="C46" s="190">
        <f t="shared" si="4"/>
        <v>8.0845771144278603E-3</v>
      </c>
      <c r="D46" s="204">
        <f t="shared" si="5"/>
        <v>136.9</v>
      </c>
      <c r="E46" s="190">
        <f t="shared" si="6"/>
        <v>3.4403900281463613E-3</v>
      </c>
      <c r="F46" s="190"/>
      <c r="G46" s="187" t="s">
        <v>53</v>
      </c>
      <c r="H46" s="188">
        <f t="shared" si="7"/>
        <v>291</v>
      </c>
      <c r="I46" s="190">
        <f t="shared" si="8"/>
        <v>7.3130277442702077E-3</v>
      </c>
      <c r="J46" s="188">
        <f t="shared" si="9"/>
        <v>202.2</v>
      </c>
      <c r="K46" s="190">
        <f t="shared" si="10"/>
        <v>5.2545138924981541E-3</v>
      </c>
      <c r="L46" s="187" t="s">
        <v>64</v>
      </c>
      <c r="M46" s="188">
        <v>314.2</v>
      </c>
      <c r="N46" s="188">
        <v>255.9</v>
      </c>
    </row>
    <row r="47" spans="1:14" ht="15.75" x14ac:dyDescent="0.25">
      <c r="A47" s="187" t="s">
        <v>66</v>
      </c>
      <c r="B47" s="188">
        <v>361</v>
      </c>
      <c r="C47" s="190">
        <f t="shared" si="4"/>
        <v>8.0179459843638945E-3</v>
      </c>
      <c r="D47" s="204">
        <f t="shared" si="5"/>
        <v>132.19999999999999</v>
      </c>
      <c r="E47" s="190">
        <f t="shared" si="6"/>
        <v>3.32227583433856E-3</v>
      </c>
      <c r="F47" s="190"/>
      <c r="G47" s="187" t="s">
        <v>13</v>
      </c>
      <c r="H47" s="188">
        <f t="shared" si="7"/>
        <v>267</v>
      </c>
      <c r="I47" s="190">
        <f t="shared" si="8"/>
        <v>6.7098914354644171E-3</v>
      </c>
      <c r="J47" s="188">
        <f t="shared" si="9"/>
        <v>331.4</v>
      </c>
      <c r="K47" s="190">
        <f t="shared" si="10"/>
        <v>8.6119975468540461E-3</v>
      </c>
      <c r="L47" s="187" t="s">
        <v>90</v>
      </c>
      <c r="M47" s="188">
        <v>292.3</v>
      </c>
      <c r="N47" s="188">
        <v>244.5</v>
      </c>
    </row>
    <row r="48" spans="1:14" ht="15.75" x14ac:dyDescent="0.25">
      <c r="A48" s="187" t="s">
        <v>17</v>
      </c>
      <c r="B48" s="188">
        <v>359</v>
      </c>
      <c r="C48" s="190">
        <f t="shared" si="4"/>
        <v>7.9735252309879167E-3</v>
      </c>
      <c r="D48" s="204">
        <f t="shared" si="5"/>
        <v>318.2</v>
      </c>
      <c r="E48" s="190">
        <f t="shared" si="6"/>
        <v>7.9965822275834333E-3</v>
      </c>
      <c r="F48" s="190"/>
      <c r="G48" s="187" t="s">
        <v>63</v>
      </c>
      <c r="H48" s="188">
        <f t="shared" si="7"/>
        <v>258</v>
      </c>
      <c r="I48" s="190">
        <f t="shared" si="8"/>
        <v>6.4837153196622465E-3</v>
      </c>
      <c r="J48" s="188">
        <f t="shared" si="9"/>
        <v>182.5</v>
      </c>
      <c r="K48" s="190">
        <f t="shared" si="10"/>
        <v>4.7425755953556534E-3</v>
      </c>
      <c r="L48" s="187" t="s">
        <v>41</v>
      </c>
      <c r="M48" s="188">
        <v>290.3</v>
      </c>
      <c r="N48" s="188">
        <v>409.1</v>
      </c>
    </row>
    <row r="49" spans="1:14" ht="15.75" x14ac:dyDescent="0.25">
      <c r="A49" s="187" t="s">
        <v>33</v>
      </c>
      <c r="B49" s="188">
        <v>357</v>
      </c>
      <c r="C49" s="190">
        <f t="shared" si="4"/>
        <v>7.9291044776119406E-3</v>
      </c>
      <c r="D49" s="204">
        <f t="shared" si="5"/>
        <v>207.4</v>
      </c>
      <c r="E49" s="190">
        <f t="shared" si="6"/>
        <v>5.2121029352633699E-3</v>
      </c>
      <c r="F49" s="190"/>
      <c r="G49" s="187" t="s">
        <v>70</v>
      </c>
      <c r="H49" s="188">
        <f t="shared" si="7"/>
        <v>256.8</v>
      </c>
      <c r="I49" s="190">
        <f t="shared" si="8"/>
        <v>6.4535585042219566E-3</v>
      </c>
      <c r="J49" s="188">
        <f t="shared" si="9"/>
        <v>280.39999999999998</v>
      </c>
      <c r="K49" s="190">
        <f t="shared" si="10"/>
        <v>7.2866750517135625E-3</v>
      </c>
      <c r="L49" s="187" t="s">
        <v>70</v>
      </c>
      <c r="M49" s="188">
        <v>280.39999999999998</v>
      </c>
      <c r="N49" s="188">
        <v>256.8</v>
      </c>
    </row>
    <row r="50" spans="1:14" ht="15.75" x14ac:dyDescent="0.25">
      <c r="A50" s="187" t="s">
        <v>18</v>
      </c>
      <c r="B50" s="188">
        <v>338</v>
      </c>
      <c r="C50" s="190">
        <f t="shared" si="4"/>
        <v>7.5071073205401568E-3</v>
      </c>
      <c r="D50" s="204">
        <f t="shared" si="5"/>
        <v>546.79999999999995</v>
      </c>
      <c r="E50" s="190">
        <f t="shared" si="6"/>
        <v>1.3741455568958583E-2</v>
      </c>
      <c r="F50" s="190"/>
      <c r="G50" s="187" t="s">
        <v>64</v>
      </c>
      <c r="H50" s="188">
        <f t="shared" si="7"/>
        <v>255.9</v>
      </c>
      <c r="I50" s="190">
        <f t="shared" si="8"/>
        <v>6.4309408926417396E-3</v>
      </c>
      <c r="J50" s="188">
        <f t="shared" si="9"/>
        <v>314.2</v>
      </c>
      <c r="K50" s="190">
        <f t="shared" si="10"/>
        <v>8.1650260386890213E-3</v>
      </c>
      <c r="L50" s="187" t="s">
        <v>25</v>
      </c>
      <c r="M50" s="188">
        <v>256.2</v>
      </c>
      <c r="N50" s="188">
        <v>237</v>
      </c>
    </row>
    <row r="51" spans="1:14" ht="15.75" x14ac:dyDescent="0.25">
      <c r="A51" s="187" t="s">
        <v>34</v>
      </c>
      <c r="B51" s="188">
        <v>330</v>
      </c>
      <c r="C51" s="190">
        <f t="shared" si="4"/>
        <v>7.3294243070362473E-3</v>
      </c>
      <c r="D51" s="204">
        <f t="shared" si="5"/>
        <v>746.1</v>
      </c>
      <c r="E51" s="190">
        <f t="shared" si="6"/>
        <v>1.8749999999999999E-2</v>
      </c>
      <c r="F51" s="190"/>
      <c r="G51" s="187" t="s">
        <v>90</v>
      </c>
      <c r="H51" s="188">
        <f t="shared" si="7"/>
        <v>244.5</v>
      </c>
      <c r="I51" s="190">
        <f t="shared" si="8"/>
        <v>6.1444511459589892E-3</v>
      </c>
      <c r="J51" s="188">
        <f t="shared" si="9"/>
        <v>292.3</v>
      </c>
      <c r="K51" s="190">
        <f t="shared" si="10"/>
        <v>7.5959169672463432E-3</v>
      </c>
      <c r="L51" s="187" t="s">
        <v>71</v>
      </c>
      <c r="M51" s="188">
        <v>247.5</v>
      </c>
      <c r="N51" s="188">
        <v>234.6</v>
      </c>
    </row>
    <row r="52" spans="1:14" ht="15.75" x14ac:dyDescent="0.25">
      <c r="A52" s="187" t="s">
        <v>72</v>
      </c>
      <c r="B52" s="188">
        <v>315</v>
      </c>
      <c r="C52" s="190">
        <f t="shared" si="4"/>
        <v>6.9962686567164182E-3</v>
      </c>
      <c r="D52" s="204">
        <f t="shared" si="5"/>
        <v>190.5</v>
      </c>
      <c r="E52" s="190">
        <f t="shared" si="6"/>
        <v>4.7873944511459586E-3</v>
      </c>
      <c r="F52" s="190"/>
      <c r="G52" s="187" t="s">
        <v>25</v>
      </c>
      <c r="H52" s="188">
        <f t="shared" si="7"/>
        <v>237</v>
      </c>
      <c r="I52" s="190">
        <f t="shared" si="8"/>
        <v>5.9559710494571797E-3</v>
      </c>
      <c r="J52" s="188">
        <f t="shared" si="9"/>
        <v>256.2</v>
      </c>
      <c r="K52" s="190">
        <f t="shared" si="10"/>
        <v>6.6577965344116075E-3</v>
      </c>
      <c r="L52" s="187" t="s">
        <v>111</v>
      </c>
      <c r="M52" s="188">
        <v>244.6</v>
      </c>
      <c r="N52" s="188">
        <v>206.6</v>
      </c>
    </row>
    <row r="53" spans="1:14" ht="15.75" x14ac:dyDescent="0.25">
      <c r="A53" s="187" t="s">
        <v>70</v>
      </c>
      <c r="B53" s="188">
        <v>280</v>
      </c>
      <c r="C53" s="190">
        <f t="shared" si="4"/>
        <v>6.2189054726368162E-3</v>
      </c>
      <c r="D53" s="204">
        <f t="shared" si="5"/>
        <v>256.8</v>
      </c>
      <c r="E53" s="190">
        <f t="shared" si="6"/>
        <v>6.4535585042219549E-3</v>
      </c>
      <c r="F53" s="190"/>
      <c r="G53" s="187" t="s">
        <v>71</v>
      </c>
      <c r="H53" s="188">
        <f t="shared" si="7"/>
        <v>234.6</v>
      </c>
      <c r="I53" s="190">
        <f t="shared" si="8"/>
        <v>5.8956574185765999E-3</v>
      </c>
      <c r="J53" s="188">
        <f t="shared" si="9"/>
        <v>247.5</v>
      </c>
      <c r="K53" s="190">
        <f t="shared" si="10"/>
        <v>6.4317121087699956E-3</v>
      </c>
      <c r="L53" s="187" t="s">
        <v>33</v>
      </c>
      <c r="M53" s="188">
        <v>226.6</v>
      </c>
      <c r="N53" s="188">
        <v>207.4</v>
      </c>
    </row>
    <row r="54" spans="1:14" ht="15.75" x14ac:dyDescent="0.25">
      <c r="A54" s="187" t="s">
        <v>21</v>
      </c>
      <c r="B54" s="188">
        <v>272</v>
      </c>
      <c r="C54" s="190">
        <f t="shared" si="4"/>
        <v>6.0412224591329068E-3</v>
      </c>
      <c r="D54" s="204">
        <f t="shared" si="5"/>
        <v>194.9</v>
      </c>
      <c r="E54" s="190">
        <f t="shared" si="6"/>
        <v>4.897969441093687E-3</v>
      </c>
      <c r="F54" s="190"/>
      <c r="G54" s="187" t="s">
        <v>24</v>
      </c>
      <c r="H54" s="188">
        <f t="shared" si="7"/>
        <v>218.6</v>
      </c>
      <c r="I54" s="190">
        <f t="shared" si="8"/>
        <v>5.4935665460394065E-3</v>
      </c>
      <c r="J54" s="188">
        <f t="shared" si="9"/>
        <v>186</v>
      </c>
      <c r="K54" s="190">
        <f t="shared" si="10"/>
        <v>4.8335290999241181E-3</v>
      </c>
      <c r="L54" s="187" t="s">
        <v>114</v>
      </c>
      <c r="M54" s="188">
        <v>221.1</v>
      </c>
      <c r="N54" s="188">
        <v>391.5</v>
      </c>
    </row>
    <row r="55" spans="1:14" ht="15.75" x14ac:dyDescent="0.25">
      <c r="A55" s="187" t="s">
        <v>53</v>
      </c>
      <c r="B55" s="188">
        <v>249</v>
      </c>
      <c r="C55" s="190">
        <f t="shared" si="4"/>
        <v>5.5303837953091682E-3</v>
      </c>
      <c r="D55" s="204">
        <f t="shared" si="5"/>
        <v>291</v>
      </c>
      <c r="E55" s="190">
        <f t="shared" si="6"/>
        <v>7.3130277442702051E-3</v>
      </c>
      <c r="F55" s="190"/>
      <c r="G55" s="187" t="s">
        <v>33</v>
      </c>
      <c r="H55" s="188">
        <f t="shared" si="7"/>
        <v>207.4</v>
      </c>
      <c r="I55" s="190">
        <f t="shared" si="8"/>
        <v>5.2121029352633717E-3</v>
      </c>
      <c r="J55" s="188">
        <f t="shared" si="9"/>
        <v>226.6</v>
      </c>
      <c r="K55" s="190">
        <f t="shared" si="10"/>
        <v>5.8885897529183072E-3</v>
      </c>
      <c r="L55" s="187" t="s">
        <v>72</v>
      </c>
      <c r="M55" s="188">
        <v>213</v>
      </c>
      <c r="N55" s="188">
        <v>190.5</v>
      </c>
    </row>
    <row r="56" spans="1:14" ht="15.75" x14ac:dyDescent="0.25">
      <c r="A56" s="187" t="s">
        <v>46</v>
      </c>
      <c r="B56" s="188">
        <v>241</v>
      </c>
      <c r="C56" s="190">
        <f t="shared" si="4"/>
        <v>5.3527007818052596E-3</v>
      </c>
      <c r="D56" s="204">
        <f t="shared" si="5"/>
        <v>184.6</v>
      </c>
      <c r="E56" s="190">
        <f t="shared" si="6"/>
        <v>4.6391234418978692E-3</v>
      </c>
      <c r="F56" s="190"/>
      <c r="G56" s="189" t="s">
        <v>111</v>
      </c>
      <c r="H56" s="182">
        <f t="shared" si="7"/>
        <v>206.6</v>
      </c>
      <c r="I56" s="191">
        <f t="shared" si="8"/>
        <v>5.191998391636512E-3</v>
      </c>
      <c r="J56" s="182">
        <f t="shared" si="9"/>
        <v>244.6</v>
      </c>
      <c r="K56" s="191">
        <f t="shared" si="10"/>
        <v>6.3563506335561253E-3</v>
      </c>
      <c r="L56" s="187" t="s">
        <v>53</v>
      </c>
      <c r="M56" s="188">
        <v>202.2</v>
      </c>
      <c r="N56" s="188">
        <v>291</v>
      </c>
    </row>
    <row r="57" spans="1:14" ht="15.75" x14ac:dyDescent="0.25">
      <c r="A57" s="187" t="s">
        <v>73</v>
      </c>
      <c r="B57" s="188">
        <v>241</v>
      </c>
      <c r="C57" s="190">
        <f t="shared" si="4"/>
        <v>5.3527007818052596E-3</v>
      </c>
      <c r="D57" s="204">
        <f t="shared" si="5"/>
        <v>139.1</v>
      </c>
      <c r="E57" s="190">
        <f t="shared" si="6"/>
        <v>3.4956775231202251E-3</v>
      </c>
      <c r="F57" s="190"/>
      <c r="G57" s="187" t="s">
        <v>5</v>
      </c>
      <c r="H57" s="188">
        <f t="shared" si="7"/>
        <v>197.2</v>
      </c>
      <c r="I57" s="190">
        <f t="shared" si="8"/>
        <v>4.9557700040209103E-3</v>
      </c>
      <c r="J57" s="188">
        <f t="shared" si="9"/>
        <v>188.9</v>
      </c>
      <c r="K57" s="190">
        <f t="shared" si="10"/>
        <v>4.9088905751379893E-3</v>
      </c>
      <c r="L57" s="187" t="s">
        <v>44</v>
      </c>
      <c r="M57" s="188">
        <v>201</v>
      </c>
      <c r="N57" s="188">
        <v>163.9</v>
      </c>
    </row>
    <row r="58" spans="1:14" ht="15.75" x14ac:dyDescent="0.25">
      <c r="A58" s="187" t="s">
        <v>44</v>
      </c>
      <c r="B58" s="188">
        <v>238</v>
      </c>
      <c r="C58" s="190">
        <f t="shared" si="4"/>
        <v>5.2860696517412938E-3</v>
      </c>
      <c r="D58" s="204">
        <f t="shared" si="5"/>
        <v>163.9</v>
      </c>
      <c r="E58" s="190">
        <f t="shared" si="6"/>
        <v>4.1189183755528753E-3</v>
      </c>
      <c r="F58" s="190"/>
      <c r="G58" s="187" t="s">
        <v>21</v>
      </c>
      <c r="H58" s="188">
        <f t="shared" si="7"/>
        <v>194.9</v>
      </c>
      <c r="I58" s="190">
        <f t="shared" si="8"/>
        <v>4.8979694410936888E-3</v>
      </c>
      <c r="J58" s="188">
        <f t="shared" si="9"/>
        <v>182.4</v>
      </c>
      <c r="K58" s="190">
        <f t="shared" si="10"/>
        <v>4.7399769237965548E-3</v>
      </c>
      <c r="L58" s="187" t="s">
        <v>5</v>
      </c>
      <c r="M58" s="188">
        <v>188.9</v>
      </c>
      <c r="N58" s="188">
        <v>197.2</v>
      </c>
    </row>
    <row r="59" spans="1:14" ht="15.75" x14ac:dyDescent="0.25">
      <c r="A59" s="187" t="s">
        <v>5</v>
      </c>
      <c r="B59" s="188">
        <v>238</v>
      </c>
      <c r="C59" s="190">
        <f t="shared" si="4"/>
        <v>5.2860696517412938E-3</v>
      </c>
      <c r="D59" s="204">
        <f t="shared" si="5"/>
        <v>197.2</v>
      </c>
      <c r="E59" s="190">
        <f t="shared" si="6"/>
        <v>4.9557700040209086E-3</v>
      </c>
      <c r="F59" s="190"/>
      <c r="G59" s="187" t="s">
        <v>72</v>
      </c>
      <c r="H59" s="188">
        <f t="shared" si="7"/>
        <v>190.5</v>
      </c>
      <c r="I59" s="190">
        <f t="shared" si="8"/>
        <v>4.7873944511459604E-3</v>
      </c>
      <c r="J59" s="188">
        <f t="shared" si="9"/>
        <v>213</v>
      </c>
      <c r="K59" s="190">
        <f t="shared" si="10"/>
        <v>5.5351704208808448E-3</v>
      </c>
      <c r="L59" s="187" t="s">
        <v>24</v>
      </c>
      <c r="M59" s="188">
        <v>186</v>
      </c>
      <c r="N59" s="188">
        <v>218.6</v>
      </c>
    </row>
    <row r="60" spans="1:14" ht="15.75" x14ac:dyDescent="0.25">
      <c r="A60" s="187" t="s">
        <v>80</v>
      </c>
      <c r="B60" s="188">
        <v>229</v>
      </c>
      <c r="C60" s="190">
        <f t="shared" si="4"/>
        <v>5.0861762615493963E-3</v>
      </c>
      <c r="D60" s="204">
        <f t="shared" si="5"/>
        <v>384.9</v>
      </c>
      <c r="E60" s="190">
        <f t="shared" si="6"/>
        <v>9.6727985524728589E-3</v>
      </c>
      <c r="F60" s="190"/>
      <c r="G60" s="187" t="s">
        <v>46</v>
      </c>
      <c r="H60" s="188">
        <f t="shared" si="7"/>
        <v>184.6</v>
      </c>
      <c r="I60" s="190">
        <f t="shared" si="8"/>
        <v>4.6391234418978701E-3</v>
      </c>
      <c r="J60" s="188">
        <f t="shared" si="9"/>
        <v>185.5</v>
      </c>
      <c r="K60" s="190">
        <f t="shared" si="10"/>
        <v>4.8205357421286232E-3</v>
      </c>
      <c r="L60" s="187" t="s">
        <v>46</v>
      </c>
      <c r="M60" s="188">
        <v>185.5</v>
      </c>
      <c r="N60" s="188">
        <v>184.6</v>
      </c>
    </row>
    <row r="61" spans="1:14" ht="15.75" x14ac:dyDescent="0.25">
      <c r="A61" s="187" t="s">
        <v>71</v>
      </c>
      <c r="B61" s="188">
        <v>203</v>
      </c>
      <c r="C61" s="190">
        <f t="shared" si="4"/>
        <v>4.5087064676616918E-3</v>
      </c>
      <c r="D61" s="204">
        <f t="shared" si="5"/>
        <v>234.6</v>
      </c>
      <c r="E61" s="190">
        <f t="shared" si="6"/>
        <v>5.8956574185765982E-3</v>
      </c>
      <c r="F61" s="190"/>
      <c r="G61" s="187" t="s">
        <v>38</v>
      </c>
      <c r="H61" s="188">
        <f t="shared" si="7"/>
        <v>179</v>
      </c>
      <c r="I61" s="190">
        <f t="shared" si="8"/>
        <v>4.4983916365098527E-3</v>
      </c>
      <c r="J61" s="188">
        <f t="shared" si="9"/>
        <v>178.9</v>
      </c>
      <c r="K61" s="190">
        <f t="shared" si="10"/>
        <v>4.6490234192280901E-3</v>
      </c>
      <c r="L61" s="187" t="s">
        <v>63</v>
      </c>
      <c r="M61" s="188">
        <v>182.5</v>
      </c>
      <c r="N61" s="188">
        <v>258</v>
      </c>
    </row>
    <row r="62" spans="1:14" ht="15.75" x14ac:dyDescent="0.25">
      <c r="A62" s="187" t="s">
        <v>69</v>
      </c>
      <c r="B62" s="188">
        <v>199</v>
      </c>
      <c r="C62" s="190">
        <f t="shared" si="4"/>
        <v>4.4198649609097371E-3</v>
      </c>
      <c r="D62" s="204">
        <f t="shared" si="5"/>
        <v>116.1</v>
      </c>
      <c r="E62" s="190">
        <f t="shared" si="6"/>
        <v>2.9176718938480097E-3</v>
      </c>
      <c r="F62" s="190"/>
      <c r="G62" s="187" t="s">
        <v>14</v>
      </c>
      <c r="H62" s="188">
        <f t="shared" si="7"/>
        <v>175.2</v>
      </c>
      <c r="I62" s="190">
        <f t="shared" si="8"/>
        <v>4.4028950542822692E-3</v>
      </c>
      <c r="J62" s="188">
        <f t="shared" si="9"/>
        <v>145.80000000000001</v>
      </c>
      <c r="K62" s="190">
        <f t="shared" si="10"/>
        <v>3.7888631331663251E-3</v>
      </c>
      <c r="L62" s="187" t="s">
        <v>21</v>
      </c>
      <c r="M62" s="188">
        <v>182.4</v>
      </c>
      <c r="N62" s="188">
        <v>194.9</v>
      </c>
    </row>
    <row r="63" spans="1:14" ht="15.75" x14ac:dyDescent="0.25">
      <c r="A63" s="187" t="s">
        <v>90</v>
      </c>
      <c r="B63" s="188">
        <v>176</v>
      </c>
      <c r="C63" s="190">
        <f t="shared" si="4"/>
        <v>3.9090262970859985E-3</v>
      </c>
      <c r="D63" s="204">
        <f t="shared" si="5"/>
        <v>244.5</v>
      </c>
      <c r="E63" s="190">
        <f t="shared" si="6"/>
        <v>6.1444511459589866E-3</v>
      </c>
      <c r="F63" s="190"/>
      <c r="G63" s="187" t="s">
        <v>44</v>
      </c>
      <c r="H63" s="188">
        <f t="shared" si="7"/>
        <v>163.9</v>
      </c>
      <c r="I63" s="190">
        <f t="shared" si="8"/>
        <v>4.1189183755528762E-3</v>
      </c>
      <c r="J63" s="188">
        <f t="shared" si="9"/>
        <v>201</v>
      </c>
      <c r="K63" s="190">
        <f t="shared" si="10"/>
        <v>5.2233298337889663E-3</v>
      </c>
      <c r="L63" s="187" t="s">
        <v>38</v>
      </c>
      <c r="M63" s="188">
        <v>178.9</v>
      </c>
      <c r="N63" s="188">
        <v>179</v>
      </c>
    </row>
    <row r="64" spans="1:14" ht="15.75" x14ac:dyDescent="0.25">
      <c r="A64" s="187" t="s">
        <v>43</v>
      </c>
      <c r="B64" s="188">
        <v>163</v>
      </c>
      <c r="C64" s="190">
        <f t="shared" si="4"/>
        <v>3.6202914001421463E-3</v>
      </c>
      <c r="D64" s="204">
        <f t="shared" si="5"/>
        <v>142.80000000000001</v>
      </c>
      <c r="E64" s="190">
        <f t="shared" si="6"/>
        <v>3.5886610373944516E-3</v>
      </c>
      <c r="F64" s="190"/>
      <c r="G64" s="187" t="s">
        <v>112</v>
      </c>
      <c r="H64" s="188">
        <f t="shared" si="7"/>
        <v>162.69999999999999</v>
      </c>
      <c r="I64" s="190">
        <f t="shared" si="8"/>
        <v>4.0887615601125863E-3</v>
      </c>
      <c r="J64" s="188">
        <f t="shared" si="9"/>
        <v>166.1</v>
      </c>
      <c r="K64" s="190">
        <f t="shared" si="10"/>
        <v>4.3163934596634193E-3</v>
      </c>
      <c r="L64" s="187" t="s">
        <v>73</v>
      </c>
      <c r="M64" s="188">
        <v>168.8</v>
      </c>
      <c r="N64" s="188">
        <v>139.1</v>
      </c>
    </row>
    <row r="65" spans="1:14" ht="15.75" x14ac:dyDescent="0.25">
      <c r="A65" s="187" t="s">
        <v>89</v>
      </c>
      <c r="B65" s="188">
        <v>140</v>
      </c>
      <c r="C65" s="190">
        <f t="shared" si="4"/>
        <v>3.1094527363184081E-3</v>
      </c>
      <c r="D65" s="204">
        <f t="shared" si="5"/>
        <v>132.19999999999999</v>
      </c>
      <c r="E65" s="190">
        <f t="shared" si="6"/>
        <v>3.32227583433856E-3</v>
      </c>
      <c r="F65" s="190"/>
      <c r="G65" s="187" t="s">
        <v>52</v>
      </c>
      <c r="H65" s="188">
        <f t="shared" si="7"/>
        <v>152</v>
      </c>
      <c r="I65" s="190">
        <f t="shared" si="8"/>
        <v>3.8198632891033387E-3</v>
      </c>
      <c r="J65" s="188">
        <f t="shared" si="9"/>
        <v>136.9</v>
      </c>
      <c r="K65" s="190">
        <f t="shared" si="10"/>
        <v>3.5575813644065151E-3</v>
      </c>
      <c r="L65" s="187" t="s">
        <v>112</v>
      </c>
      <c r="M65" s="188">
        <v>166.1</v>
      </c>
      <c r="N65" s="188">
        <v>162.69999999999999</v>
      </c>
    </row>
    <row r="66" spans="1:14" ht="15.75" x14ac:dyDescent="0.25">
      <c r="A66" s="198" t="s">
        <v>83</v>
      </c>
      <c r="B66" s="199">
        <v>137</v>
      </c>
      <c r="C66" s="200">
        <f t="shared" si="4"/>
        <v>3.0428216062544423E-3</v>
      </c>
      <c r="D66" s="204">
        <f t="shared" si="5"/>
        <v>660.8</v>
      </c>
      <c r="E66" s="190">
        <f t="shared" si="6"/>
        <v>1.6606353035786087E-2</v>
      </c>
      <c r="F66" s="190"/>
      <c r="G66" s="189" t="s">
        <v>75</v>
      </c>
      <c r="H66" s="182">
        <f t="shared" si="7"/>
        <v>150.30000000000001</v>
      </c>
      <c r="I66" s="191">
        <f t="shared" si="8"/>
        <v>3.7771411338962621E-3</v>
      </c>
      <c r="J66" s="182">
        <f t="shared" si="9"/>
        <v>158.80000000000001</v>
      </c>
      <c r="K66" s="191">
        <f t="shared" si="10"/>
        <v>4.1266904358491941E-3</v>
      </c>
      <c r="L66" s="187" t="s">
        <v>37</v>
      </c>
      <c r="M66" s="188">
        <v>162.9</v>
      </c>
      <c r="N66" s="188">
        <v>135.4</v>
      </c>
    </row>
    <row r="67" spans="1:14" ht="15.75" x14ac:dyDescent="0.25">
      <c r="A67" s="187" t="s">
        <v>65</v>
      </c>
      <c r="B67" s="188">
        <v>115</v>
      </c>
      <c r="C67" s="190">
        <f t="shared" si="4"/>
        <v>2.5541933191186922E-3</v>
      </c>
      <c r="D67" s="204">
        <f t="shared" si="5"/>
        <v>82</v>
      </c>
      <c r="E67" s="190">
        <f t="shared" si="6"/>
        <v>2.0607157217531163E-3</v>
      </c>
      <c r="F67" s="190"/>
      <c r="G67" s="187" t="s">
        <v>43</v>
      </c>
      <c r="H67" s="188">
        <f t="shared" si="7"/>
        <v>142.80000000000001</v>
      </c>
      <c r="I67" s="190">
        <f t="shared" si="8"/>
        <v>3.5886610373944529E-3</v>
      </c>
      <c r="J67" s="188">
        <f t="shared" si="9"/>
        <v>119.5</v>
      </c>
      <c r="K67" s="190">
        <f t="shared" si="10"/>
        <v>3.1054125131232909E-3</v>
      </c>
      <c r="L67" s="187" t="s">
        <v>75</v>
      </c>
      <c r="M67" s="188">
        <v>158.80000000000001</v>
      </c>
      <c r="N67" s="188">
        <v>150.30000000000001</v>
      </c>
    </row>
    <row r="68" spans="1:14" ht="15.75" x14ac:dyDescent="0.25">
      <c r="A68" s="187" t="s">
        <v>67</v>
      </c>
      <c r="B68" s="188">
        <v>108</v>
      </c>
      <c r="C68" s="190">
        <f t="shared" si="4"/>
        <v>2.398720682302772E-3</v>
      </c>
      <c r="D68" s="204">
        <f t="shared" si="5"/>
        <v>75.099999999999994</v>
      </c>
      <c r="E68" s="190">
        <f t="shared" si="6"/>
        <v>1.8873140329714515E-3</v>
      </c>
      <c r="F68" s="190"/>
      <c r="G68" s="187" t="s">
        <v>73</v>
      </c>
      <c r="H68" s="188">
        <f t="shared" ref="H68:H88" si="11">VLOOKUP(G68,$L$4:$N$91,3,0)</f>
        <v>139.1</v>
      </c>
      <c r="I68" s="190">
        <f t="shared" ref="I68:I88" si="12">H68/$H$89</f>
        <v>3.4956775231202264E-3</v>
      </c>
      <c r="J68" s="188">
        <f t="shared" ref="J68:J88" si="13">VLOOKUP(G68,$L$4:$N$119,2,0)</f>
        <v>168.8</v>
      </c>
      <c r="K68" s="190">
        <f t="shared" ref="K68:K88" si="14">J68/$J$89</f>
        <v>4.3865575917590924E-3</v>
      </c>
      <c r="L68" s="187" t="s">
        <v>14</v>
      </c>
      <c r="M68" s="188">
        <v>145.80000000000001</v>
      </c>
      <c r="N68" s="188">
        <v>175.2</v>
      </c>
    </row>
    <row r="69" spans="1:14" ht="15.75" x14ac:dyDescent="0.25">
      <c r="A69" s="189" t="s">
        <v>116</v>
      </c>
      <c r="B69" s="182">
        <v>90</v>
      </c>
      <c r="C69" s="190">
        <f t="shared" ref="C69:C88" si="15">B69/$B$89</f>
        <v>1.9989339019189766E-3</v>
      </c>
      <c r="D69" s="204">
        <f t="shared" ref="D69:D88" si="16">VLOOKUP(A69,$G$4:$H$88,2,0)</f>
        <v>86</v>
      </c>
      <c r="E69" s="190">
        <f t="shared" ref="E69:E88" si="17">D69/$D$89</f>
        <v>2.1612384398874145E-3</v>
      </c>
      <c r="F69" s="190"/>
      <c r="G69" s="187" t="s">
        <v>22</v>
      </c>
      <c r="H69" s="188">
        <f t="shared" si="11"/>
        <v>136.9</v>
      </c>
      <c r="I69" s="190">
        <f t="shared" si="12"/>
        <v>3.4403900281463626E-3</v>
      </c>
      <c r="J69" s="188">
        <f t="shared" si="13"/>
        <v>129.9</v>
      </c>
      <c r="K69" s="190">
        <f t="shared" si="14"/>
        <v>3.3756743552695858E-3</v>
      </c>
      <c r="L69" s="187" t="s">
        <v>66</v>
      </c>
      <c r="M69" s="188">
        <v>142.30000000000001</v>
      </c>
      <c r="N69" s="188">
        <v>132.19999999999999</v>
      </c>
    </row>
    <row r="70" spans="1:14" ht="15.75" x14ac:dyDescent="0.25">
      <c r="A70" s="189" t="s">
        <v>84</v>
      </c>
      <c r="B70" s="182">
        <v>90</v>
      </c>
      <c r="C70" s="190">
        <f t="shared" si="15"/>
        <v>1.9989339019189766E-3</v>
      </c>
      <c r="D70" s="204">
        <f t="shared" si="16"/>
        <v>106.4</v>
      </c>
      <c r="E70" s="190">
        <f t="shared" si="17"/>
        <v>2.6739043023723363E-3</v>
      </c>
      <c r="F70" s="190"/>
      <c r="G70" s="187" t="s">
        <v>37</v>
      </c>
      <c r="H70" s="188">
        <f t="shared" si="11"/>
        <v>135.4</v>
      </c>
      <c r="I70" s="190">
        <f t="shared" si="12"/>
        <v>3.4026940088460007E-3</v>
      </c>
      <c r="J70" s="188">
        <f t="shared" si="13"/>
        <v>162.9</v>
      </c>
      <c r="K70" s="190">
        <f t="shared" si="14"/>
        <v>4.2332359697722522E-3</v>
      </c>
      <c r="L70" s="187" t="s">
        <v>89</v>
      </c>
      <c r="M70" s="188">
        <v>137.19999999999999</v>
      </c>
      <c r="N70" s="188">
        <v>132.19999999999999</v>
      </c>
    </row>
    <row r="71" spans="1:14" ht="15.75" x14ac:dyDescent="0.25">
      <c r="A71" s="189" t="s">
        <v>45</v>
      </c>
      <c r="B71" s="182">
        <v>89</v>
      </c>
      <c r="C71" s="190">
        <f t="shared" si="15"/>
        <v>1.9767235252309877E-3</v>
      </c>
      <c r="D71" s="204">
        <f t="shared" si="16"/>
        <v>105.4</v>
      </c>
      <c r="E71" s="190">
        <f t="shared" si="17"/>
        <v>2.6487736228387616E-3</v>
      </c>
      <c r="F71" s="190"/>
      <c r="G71" s="187" t="s">
        <v>66</v>
      </c>
      <c r="H71" s="188">
        <f t="shared" si="11"/>
        <v>132.19999999999999</v>
      </c>
      <c r="I71" s="190">
        <f t="shared" si="12"/>
        <v>3.3222758343385613E-3</v>
      </c>
      <c r="J71" s="188">
        <f t="shared" si="13"/>
        <v>142.30000000000001</v>
      </c>
      <c r="K71" s="190">
        <f t="shared" si="14"/>
        <v>3.6979096285978605E-3</v>
      </c>
      <c r="L71" s="187" t="s">
        <v>52</v>
      </c>
      <c r="M71" s="188">
        <v>136.9</v>
      </c>
      <c r="N71" s="188">
        <v>152</v>
      </c>
    </row>
    <row r="72" spans="1:14" ht="15.75" x14ac:dyDescent="0.25">
      <c r="A72" s="189" t="s">
        <v>75</v>
      </c>
      <c r="B72" s="182">
        <v>79</v>
      </c>
      <c r="C72" s="190">
        <f t="shared" si="15"/>
        <v>1.7546197583511015E-3</v>
      </c>
      <c r="D72" s="204">
        <f t="shared" si="16"/>
        <v>150.30000000000001</v>
      </c>
      <c r="E72" s="190">
        <f t="shared" si="17"/>
        <v>3.7771411338962608E-3</v>
      </c>
      <c r="F72" s="190"/>
      <c r="G72" s="187" t="s">
        <v>89</v>
      </c>
      <c r="H72" s="188">
        <f t="shared" si="11"/>
        <v>132.19999999999999</v>
      </c>
      <c r="I72" s="190">
        <f t="shared" si="12"/>
        <v>3.3222758343385613E-3</v>
      </c>
      <c r="J72" s="188">
        <f t="shared" si="13"/>
        <v>137.19999999999999</v>
      </c>
      <c r="K72" s="190">
        <f t="shared" si="14"/>
        <v>3.5653773790838119E-3</v>
      </c>
      <c r="L72" s="187" t="s">
        <v>22</v>
      </c>
      <c r="M72" s="188">
        <v>129.9</v>
      </c>
      <c r="N72" s="188">
        <v>136.9</v>
      </c>
    </row>
    <row r="73" spans="1:14" ht="15.75" x14ac:dyDescent="0.25">
      <c r="A73" s="198" t="s">
        <v>55</v>
      </c>
      <c r="B73" s="199">
        <v>72</v>
      </c>
      <c r="C73" s="200">
        <f t="shared" si="15"/>
        <v>1.5991471215351812E-3</v>
      </c>
      <c r="D73" s="204">
        <f t="shared" si="16"/>
        <v>606.6</v>
      </c>
      <c r="E73" s="190">
        <f t="shared" si="17"/>
        <v>1.5244270205066345E-2</v>
      </c>
      <c r="F73" s="190"/>
      <c r="G73" s="187" t="s">
        <v>69</v>
      </c>
      <c r="H73" s="188">
        <f t="shared" si="11"/>
        <v>116.1</v>
      </c>
      <c r="I73" s="190">
        <f t="shared" si="12"/>
        <v>2.9176718938480105E-3</v>
      </c>
      <c r="J73" s="188">
        <f t="shared" si="13"/>
        <v>117.8</v>
      </c>
      <c r="K73" s="190">
        <f t="shared" si="14"/>
        <v>3.0612350966186083E-3</v>
      </c>
      <c r="L73" s="187" t="s">
        <v>84</v>
      </c>
      <c r="M73" s="188">
        <v>128.69999999999999</v>
      </c>
      <c r="N73" s="188">
        <v>106.4</v>
      </c>
    </row>
    <row r="74" spans="1:14" ht="15.75" x14ac:dyDescent="0.25">
      <c r="A74" s="189" t="s">
        <v>54</v>
      </c>
      <c r="B74" s="182">
        <v>45</v>
      </c>
      <c r="C74" s="190">
        <f t="shared" si="15"/>
        <v>9.9946695095948831E-4</v>
      </c>
      <c r="D74" s="204">
        <f t="shared" si="16"/>
        <v>56.4</v>
      </c>
      <c r="E74" s="190">
        <f t="shared" si="17"/>
        <v>1.4173703256936067E-3</v>
      </c>
      <c r="F74" s="190"/>
      <c r="G74" s="189" t="s">
        <v>84</v>
      </c>
      <c r="H74" s="182">
        <f t="shared" si="11"/>
        <v>106.4</v>
      </c>
      <c r="I74" s="191">
        <f t="shared" si="12"/>
        <v>2.6739043023723372E-3</v>
      </c>
      <c r="J74" s="182">
        <f t="shared" si="13"/>
        <v>128.69999999999999</v>
      </c>
      <c r="K74" s="191">
        <f t="shared" si="14"/>
        <v>3.3444902965603976E-3</v>
      </c>
      <c r="L74" s="187" t="s">
        <v>43</v>
      </c>
      <c r="M74" s="188">
        <v>119.5</v>
      </c>
      <c r="N74" s="188">
        <v>142.80000000000001</v>
      </c>
    </row>
    <row r="75" spans="1:14" ht="15.75" x14ac:dyDescent="0.25">
      <c r="A75" s="198" t="s">
        <v>81</v>
      </c>
      <c r="B75" s="199">
        <v>39</v>
      </c>
      <c r="C75" s="200">
        <f t="shared" si="15"/>
        <v>8.6620469083155654E-4</v>
      </c>
      <c r="D75" s="204">
        <f t="shared" si="16"/>
        <v>488.1</v>
      </c>
      <c r="E75" s="190">
        <f t="shared" si="17"/>
        <v>1.2266284680337757E-2</v>
      </c>
      <c r="F75" s="190"/>
      <c r="G75" s="189" t="s">
        <v>45</v>
      </c>
      <c r="H75" s="182">
        <f t="shared" si="11"/>
        <v>105.4</v>
      </c>
      <c r="I75" s="191">
        <f t="shared" si="12"/>
        <v>2.6487736228387629E-3</v>
      </c>
      <c r="J75" s="182">
        <f t="shared" si="13"/>
        <v>119</v>
      </c>
      <c r="K75" s="191">
        <f t="shared" si="14"/>
        <v>3.0924191553277961E-3</v>
      </c>
      <c r="L75" s="187" t="s">
        <v>45</v>
      </c>
      <c r="M75" s="188">
        <v>119</v>
      </c>
      <c r="N75" s="188">
        <v>105.4</v>
      </c>
    </row>
    <row r="76" spans="1:14" ht="15.75" x14ac:dyDescent="0.25">
      <c r="A76" s="189" t="s">
        <v>119</v>
      </c>
      <c r="B76" s="182">
        <v>28</v>
      </c>
      <c r="C76" s="190">
        <f t="shared" si="15"/>
        <v>6.2189054726368158E-4</v>
      </c>
      <c r="D76" s="204">
        <f t="shared" si="16"/>
        <v>14.1</v>
      </c>
      <c r="E76" s="190">
        <f t="shared" si="17"/>
        <v>3.5434258142340167E-4</v>
      </c>
      <c r="F76" s="190"/>
      <c r="G76" s="189" t="s">
        <v>85</v>
      </c>
      <c r="H76" s="182">
        <f t="shared" si="11"/>
        <v>95.7</v>
      </c>
      <c r="I76" s="191">
        <f t="shared" si="12"/>
        <v>2.4050060313630891E-3</v>
      </c>
      <c r="J76" s="182">
        <f t="shared" si="13"/>
        <v>113.8</v>
      </c>
      <c r="K76" s="191">
        <f t="shared" si="14"/>
        <v>2.9572882342546484E-3</v>
      </c>
      <c r="L76" s="187" t="s">
        <v>69</v>
      </c>
      <c r="M76" s="188">
        <v>117.8</v>
      </c>
      <c r="N76" s="188">
        <v>116.1</v>
      </c>
    </row>
    <row r="77" spans="1:14" ht="15.75" x14ac:dyDescent="0.25">
      <c r="A77" s="189" t="s">
        <v>117</v>
      </c>
      <c r="B77" s="182">
        <v>25</v>
      </c>
      <c r="C77" s="190">
        <f t="shared" si="15"/>
        <v>5.5525941719971575E-4</v>
      </c>
      <c r="D77" s="204">
        <f t="shared" si="16"/>
        <v>54.2</v>
      </c>
      <c r="E77" s="190">
        <f t="shared" si="17"/>
        <v>1.3620828307197427E-3</v>
      </c>
      <c r="F77" s="190"/>
      <c r="G77" s="187" t="s">
        <v>116</v>
      </c>
      <c r="H77" s="188">
        <f t="shared" si="11"/>
        <v>86</v>
      </c>
      <c r="I77" s="190">
        <f t="shared" si="12"/>
        <v>2.1612384398874153E-3</v>
      </c>
      <c r="J77" s="188">
        <f t="shared" si="13"/>
        <v>71.8</v>
      </c>
      <c r="K77" s="190">
        <f t="shared" si="14"/>
        <v>1.8658461794330734E-3</v>
      </c>
      <c r="L77" s="187" t="s">
        <v>85</v>
      </c>
      <c r="M77" s="188">
        <v>113.8</v>
      </c>
      <c r="N77" s="188">
        <v>95.7</v>
      </c>
    </row>
    <row r="78" spans="1:14" ht="15.75" x14ac:dyDescent="0.25">
      <c r="A78" s="189" t="s">
        <v>114</v>
      </c>
      <c r="B78" s="182">
        <v>20</v>
      </c>
      <c r="C78" s="190">
        <f t="shared" si="15"/>
        <v>4.4420753375977256E-4</v>
      </c>
      <c r="D78" s="204">
        <f t="shared" si="16"/>
        <v>391.5</v>
      </c>
      <c r="E78" s="190">
        <f t="shared" si="17"/>
        <v>9.8386610373944507E-3</v>
      </c>
      <c r="F78" s="190"/>
      <c r="G78" s="187" t="s">
        <v>65</v>
      </c>
      <c r="H78" s="188">
        <f t="shared" si="11"/>
        <v>82</v>
      </c>
      <c r="I78" s="190">
        <f t="shared" si="12"/>
        <v>2.0607157217531168E-3</v>
      </c>
      <c r="J78" s="188">
        <f t="shared" si="13"/>
        <v>79</v>
      </c>
      <c r="K78" s="190">
        <f t="shared" si="14"/>
        <v>2.0529505316882008E-3</v>
      </c>
      <c r="L78" s="187" t="s">
        <v>67</v>
      </c>
      <c r="M78" s="188">
        <v>80.7</v>
      </c>
      <c r="N78" s="188">
        <v>75.099999999999994</v>
      </c>
    </row>
    <row r="79" spans="1:14" ht="15.75" x14ac:dyDescent="0.25">
      <c r="A79" s="189" t="s">
        <v>77</v>
      </c>
      <c r="B79" s="182">
        <v>19</v>
      </c>
      <c r="C79" s="190">
        <f t="shared" si="15"/>
        <v>4.2199715707178393E-4</v>
      </c>
      <c r="D79" s="204">
        <f t="shared" si="16"/>
        <v>34.799999999999997</v>
      </c>
      <c r="E79" s="190">
        <f t="shared" si="17"/>
        <v>8.7454764776839561E-4</v>
      </c>
      <c r="F79" s="190"/>
      <c r="G79" s="187" t="s">
        <v>67</v>
      </c>
      <c r="H79" s="188">
        <f t="shared" si="11"/>
        <v>75.099999999999994</v>
      </c>
      <c r="I79" s="190">
        <f t="shared" si="12"/>
        <v>1.8873140329714521E-3</v>
      </c>
      <c r="J79" s="188">
        <f t="shared" si="13"/>
        <v>80.7</v>
      </c>
      <c r="K79" s="190">
        <f t="shared" si="14"/>
        <v>2.0971279481928834E-3</v>
      </c>
      <c r="L79" s="187" t="s">
        <v>65</v>
      </c>
      <c r="M79" s="188">
        <v>79</v>
      </c>
      <c r="N79" s="188">
        <v>82</v>
      </c>
    </row>
    <row r="80" spans="1:14" ht="15.75" x14ac:dyDescent="0.25">
      <c r="A80" s="189" t="s">
        <v>111</v>
      </c>
      <c r="B80" s="182">
        <v>6</v>
      </c>
      <c r="C80" s="190">
        <f t="shared" si="15"/>
        <v>1.3326226012793177E-4</v>
      </c>
      <c r="D80" s="204">
        <f t="shared" si="16"/>
        <v>206.6</v>
      </c>
      <c r="E80" s="190">
        <f t="shared" si="17"/>
        <v>5.1919983916365094E-3</v>
      </c>
      <c r="F80" s="190"/>
      <c r="G80" s="187" t="s">
        <v>74</v>
      </c>
      <c r="H80" s="188">
        <f t="shared" si="11"/>
        <v>68.400000000000006</v>
      </c>
      <c r="I80" s="190">
        <f t="shared" si="12"/>
        <v>1.7189384800965026E-3</v>
      </c>
      <c r="J80" s="188">
        <f t="shared" si="13"/>
        <v>60.7</v>
      </c>
      <c r="K80" s="190">
        <f t="shared" si="14"/>
        <v>1.577393636373086E-3</v>
      </c>
      <c r="L80" s="187" t="s">
        <v>116</v>
      </c>
      <c r="M80" s="188">
        <v>71.8</v>
      </c>
      <c r="N80" s="188">
        <v>86</v>
      </c>
    </row>
    <row r="81" spans="1:14" ht="15.75" x14ac:dyDescent="0.25">
      <c r="A81" s="189" t="s">
        <v>91</v>
      </c>
      <c r="B81" s="182">
        <v>6</v>
      </c>
      <c r="C81" s="190">
        <f t="shared" si="15"/>
        <v>1.3326226012793177E-4</v>
      </c>
      <c r="D81" s="204">
        <f t="shared" si="16"/>
        <v>4.5999999999999996</v>
      </c>
      <c r="E81" s="190">
        <f t="shared" si="17"/>
        <v>1.156011258544431E-4</v>
      </c>
      <c r="F81" s="190"/>
      <c r="G81" s="189" t="s">
        <v>54</v>
      </c>
      <c r="H81" s="182">
        <f t="shared" si="11"/>
        <v>56.4</v>
      </c>
      <c r="I81" s="191">
        <f t="shared" si="12"/>
        <v>1.4173703256936073E-3</v>
      </c>
      <c r="J81" s="182">
        <f t="shared" si="13"/>
        <v>66.599999999999994</v>
      </c>
      <c r="K81" s="191">
        <f t="shared" si="14"/>
        <v>1.730715258359926E-3</v>
      </c>
      <c r="L81" s="187" t="s">
        <v>54</v>
      </c>
      <c r="M81" s="188">
        <v>66.599999999999994</v>
      </c>
      <c r="N81" s="188">
        <v>56.4</v>
      </c>
    </row>
    <row r="82" spans="1:14" ht="15.75" x14ac:dyDescent="0.25">
      <c r="A82" s="189" t="s">
        <v>47</v>
      </c>
      <c r="B82" s="182">
        <v>2</v>
      </c>
      <c r="C82" s="188">
        <f t="shared" si="15"/>
        <v>4.4420753375977256E-5</v>
      </c>
      <c r="D82" s="204">
        <f t="shared" si="16"/>
        <v>32.200000000000003</v>
      </c>
      <c r="E82" s="190">
        <f t="shared" si="17"/>
        <v>8.0920788098110181E-4</v>
      </c>
      <c r="F82" s="190"/>
      <c r="G82" s="189" t="s">
        <v>117</v>
      </c>
      <c r="H82" s="182">
        <f t="shared" si="11"/>
        <v>54.2</v>
      </c>
      <c r="I82" s="191">
        <f t="shared" si="12"/>
        <v>1.3620828307197431E-3</v>
      </c>
      <c r="J82" s="182">
        <f t="shared" si="13"/>
        <v>38.700000000000003</v>
      </c>
      <c r="K82" s="191">
        <f t="shared" si="14"/>
        <v>1.0056858933713084E-3</v>
      </c>
      <c r="L82" s="187" t="s">
        <v>74</v>
      </c>
      <c r="M82" s="188">
        <v>60.7</v>
      </c>
      <c r="N82" s="188">
        <v>68.400000000000006</v>
      </c>
    </row>
    <row r="83" spans="1:14" ht="15.75" x14ac:dyDescent="0.25">
      <c r="A83" s="189" t="s">
        <v>85</v>
      </c>
      <c r="B83" s="182">
        <v>2</v>
      </c>
      <c r="C83" s="188">
        <f t="shared" si="15"/>
        <v>4.4420753375977256E-5</v>
      </c>
      <c r="D83" s="204">
        <f t="shared" si="16"/>
        <v>95.7</v>
      </c>
      <c r="E83" s="190">
        <f t="shared" si="17"/>
        <v>2.4050060313630882E-3</v>
      </c>
      <c r="F83" s="190"/>
      <c r="G83" s="189" t="s">
        <v>77</v>
      </c>
      <c r="H83" s="182">
        <f t="shared" si="11"/>
        <v>34.799999999999997</v>
      </c>
      <c r="I83" s="191">
        <f t="shared" si="12"/>
        <v>8.7454764776839593E-4</v>
      </c>
      <c r="J83" s="182">
        <f t="shared" si="13"/>
        <v>23.4</v>
      </c>
      <c r="K83" s="191">
        <f t="shared" si="14"/>
        <v>6.0808914482916323E-4</v>
      </c>
      <c r="L83" s="187" t="s">
        <v>47</v>
      </c>
      <c r="M83" s="188">
        <v>40.200000000000003</v>
      </c>
      <c r="N83" s="188">
        <v>32.200000000000003</v>
      </c>
    </row>
    <row r="84" spans="1:14" ht="15.75" x14ac:dyDescent="0.25">
      <c r="A84" s="187" t="s">
        <v>110</v>
      </c>
      <c r="B84" s="188">
        <v>0</v>
      </c>
      <c r="C84" s="188">
        <f t="shared" si="15"/>
        <v>0</v>
      </c>
      <c r="D84" s="204">
        <f t="shared" si="16"/>
        <v>504</v>
      </c>
      <c r="E84" s="190">
        <f t="shared" si="17"/>
        <v>1.2665862484921592E-2</v>
      </c>
      <c r="F84" s="190"/>
      <c r="G84" s="189" t="s">
        <v>47</v>
      </c>
      <c r="H84" s="182">
        <f t="shared" si="11"/>
        <v>32.200000000000003</v>
      </c>
      <c r="I84" s="191">
        <f t="shared" si="12"/>
        <v>8.0920788098110214E-4</v>
      </c>
      <c r="J84" s="182">
        <f t="shared" si="13"/>
        <v>40.200000000000003</v>
      </c>
      <c r="K84" s="191">
        <f t="shared" si="14"/>
        <v>1.0446659667577934E-3</v>
      </c>
      <c r="L84" s="187" t="s">
        <v>117</v>
      </c>
      <c r="M84" s="188">
        <v>38.700000000000003</v>
      </c>
      <c r="N84" s="188">
        <v>54.2</v>
      </c>
    </row>
    <row r="85" spans="1:14" ht="15.75" x14ac:dyDescent="0.25">
      <c r="A85" s="187" t="s">
        <v>12</v>
      </c>
      <c r="B85" s="188">
        <v>0</v>
      </c>
      <c r="C85" s="188">
        <f t="shared" si="15"/>
        <v>0</v>
      </c>
      <c r="D85" s="204">
        <f t="shared" si="16"/>
        <v>4485.8</v>
      </c>
      <c r="E85" s="190">
        <f t="shared" si="17"/>
        <v>0.11273120225170889</v>
      </c>
      <c r="F85" s="190"/>
      <c r="G85" s="189" t="s">
        <v>119</v>
      </c>
      <c r="H85" s="182">
        <f t="shared" si="11"/>
        <v>14.1</v>
      </c>
      <c r="I85" s="191">
        <f t="shared" si="12"/>
        <v>3.5434258142340183E-4</v>
      </c>
      <c r="J85" s="182">
        <f t="shared" si="13"/>
        <v>23.4</v>
      </c>
      <c r="K85" s="191">
        <f t="shared" si="14"/>
        <v>6.0808914482916323E-4</v>
      </c>
      <c r="L85" s="187" t="s">
        <v>77</v>
      </c>
      <c r="M85" s="188">
        <v>23.4</v>
      </c>
      <c r="N85" s="188">
        <v>34.799999999999997</v>
      </c>
    </row>
    <row r="86" spans="1:14" ht="15.75" x14ac:dyDescent="0.25">
      <c r="A86" s="187" t="s">
        <v>115</v>
      </c>
      <c r="B86" s="188">
        <v>0</v>
      </c>
      <c r="C86" s="188">
        <f t="shared" si="15"/>
        <v>0</v>
      </c>
      <c r="D86" s="204">
        <f t="shared" si="16"/>
        <v>471.4</v>
      </c>
      <c r="E86" s="190">
        <f t="shared" si="17"/>
        <v>1.184660233212706E-2</v>
      </c>
      <c r="F86" s="190"/>
      <c r="G86" s="187" t="s">
        <v>120</v>
      </c>
      <c r="H86" s="188">
        <f t="shared" si="11"/>
        <v>8.8000000000000007</v>
      </c>
      <c r="I86" s="190">
        <f t="shared" si="12"/>
        <v>2.2114997989545646E-4</v>
      </c>
      <c r="J86" s="188">
        <f t="shared" si="13"/>
        <v>5.3</v>
      </c>
      <c r="K86" s="190">
        <f t="shared" si="14"/>
        <v>1.3772959263224637E-4</v>
      </c>
      <c r="L86" s="187" t="s">
        <v>119</v>
      </c>
      <c r="M86" s="188">
        <v>23.4</v>
      </c>
      <c r="N86" s="188">
        <v>14.1</v>
      </c>
    </row>
    <row r="87" spans="1:14" ht="15.75" x14ac:dyDescent="0.25">
      <c r="A87" s="187" t="s">
        <v>118</v>
      </c>
      <c r="B87" s="188">
        <v>0</v>
      </c>
      <c r="C87" s="188">
        <f t="shared" si="15"/>
        <v>0</v>
      </c>
      <c r="D87" s="204">
        <f t="shared" si="16"/>
        <v>0</v>
      </c>
      <c r="E87" s="190">
        <f t="shared" si="17"/>
        <v>0</v>
      </c>
      <c r="F87" s="190"/>
      <c r="G87" s="189" t="s">
        <v>91</v>
      </c>
      <c r="H87" s="182">
        <f t="shared" si="11"/>
        <v>4.5999999999999996</v>
      </c>
      <c r="I87" s="191">
        <f t="shared" si="12"/>
        <v>1.1560112585444314E-4</v>
      </c>
      <c r="J87" s="182">
        <f t="shared" si="13"/>
        <v>3.4</v>
      </c>
      <c r="K87" s="191">
        <f t="shared" si="14"/>
        <v>8.8354833009365603E-5</v>
      </c>
      <c r="L87" s="187" t="s">
        <v>163</v>
      </c>
      <c r="M87" s="188">
        <v>23.4</v>
      </c>
      <c r="N87" s="188">
        <v>34.799999999999997</v>
      </c>
    </row>
    <row r="88" spans="1:14" ht="15.75" x14ac:dyDescent="0.25">
      <c r="A88" s="187" t="s">
        <v>120</v>
      </c>
      <c r="B88" s="188">
        <v>0</v>
      </c>
      <c r="C88" s="190">
        <f t="shared" si="15"/>
        <v>0</v>
      </c>
      <c r="D88" s="204">
        <f t="shared" si="16"/>
        <v>8.8000000000000007</v>
      </c>
      <c r="E88" s="190">
        <f t="shared" si="17"/>
        <v>2.2114997989545638E-4</v>
      </c>
      <c r="F88" s="190"/>
      <c r="G88" s="187" t="s">
        <v>118</v>
      </c>
      <c r="H88" s="188">
        <f t="shared" si="11"/>
        <v>0</v>
      </c>
      <c r="I88" s="190">
        <f t="shared" si="12"/>
        <v>0</v>
      </c>
      <c r="J88" s="188">
        <f t="shared" si="13"/>
        <v>0</v>
      </c>
      <c r="K88" s="190">
        <f t="shared" si="14"/>
        <v>0</v>
      </c>
      <c r="L88" s="187" t="s">
        <v>120</v>
      </c>
      <c r="M88" s="188">
        <v>5.3</v>
      </c>
      <c r="N88" s="188">
        <v>8.8000000000000007</v>
      </c>
    </row>
    <row r="89" spans="1:14" ht="15.75" x14ac:dyDescent="0.25">
      <c r="B89" s="114">
        <f>SUM(B4:B88)</f>
        <v>45024</v>
      </c>
      <c r="D89" s="188">
        <f>SUM(D4:D88)</f>
        <v>39792</v>
      </c>
      <c r="H89" s="188">
        <f>SUM(H4:H88)</f>
        <v>39791.999999999985</v>
      </c>
      <c r="J89" s="188">
        <f>SUM(J4:J88)</f>
        <v>38481.200000000004</v>
      </c>
      <c r="L89" s="187" t="s">
        <v>91</v>
      </c>
      <c r="M89" s="188">
        <v>3.4</v>
      </c>
      <c r="N89" s="188">
        <v>4.5999999999999996</v>
      </c>
    </row>
    <row r="90" spans="1:14" ht="15.75" x14ac:dyDescent="0.25">
      <c r="B90" s="194">
        <v>122000</v>
      </c>
      <c r="H90" s="114">
        <f>N4-H89</f>
        <v>9.8000000000174623</v>
      </c>
      <c r="J90" s="114">
        <f>M4-J89</f>
        <v>21.299999999995634</v>
      </c>
      <c r="L90" s="187" t="s">
        <v>164</v>
      </c>
      <c r="M90" s="188">
        <v>0.4</v>
      </c>
      <c r="N90" s="188">
        <v>0.6</v>
      </c>
    </row>
    <row r="91" spans="1:14" ht="15.75" x14ac:dyDescent="0.25">
      <c r="B91">
        <f>B89/B90*100</f>
        <v>36.904918032786888</v>
      </c>
      <c r="L91" s="187" t="s">
        <v>118</v>
      </c>
      <c r="M91" s="188">
        <v>0</v>
      </c>
      <c r="N91" s="188">
        <v>0</v>
      </c>
    </row>
    <row r="94" spans="1:14" x14ac:dyDescent="0.25">
      <c r="L94"/>
      <c r="M94"/>
      <c r="N94"/>
    </row>
    <row r="95" spans="1:14" x14ac:dyDescent="0.25">
      <c r="L95"/>
      <c r="M95"/>
      <c r="N95"/>
    </row>
    <row r="96" spans="1:14" x14ac:dyDescent="0.25">
      <c r="L96"/>
      <c r="M96"/>
      <c r="N96"/>
    </row>
    <row r="97" spans="12:14" x14ac:dyDescent="0.25">
      <c r="L97"/>
      <c r="M97"/>
      <c r="N97"/>
    </row>
    <row r="98" spans="12:14" x14ac:dyDescent="0.25">
      <c r="L98"/>
      <c r="M98"/>
      <c r="N98"/>
    </row>
    <row r="99" spans="12:14" x14ac:dyDescent="0.25">
      <c r="L99"/>
      <c r="M99"/>
      <c r="N99"/>
    </row>
    <row r="100" spans="12:14" x14ac:dyDescent="0.25">
      <c r="L100"/>
      <c r="M100"/>
      <c r="N100"/>
    </row>
    <row r="101" spans="12:14" x14ac:dyDescent="0.25">
      <c r="L101"/>
      <c r="M101"/>
      <c r="N101"/>
    </row>
    <row r="102" spans="12:14" x14ac:dyDescent="0.25">
      <c r="L102"/>
      <c r="M102"/>
      <c r="N102"/>
    </row>
    <row r="103" spans="12:14" x14ac:dyDescent="0.25">
      <c r="L103"/>
      <c r="M103"/>
      <c r="N103"/>
    </row>
    <row r="104" spans="12:14" x14ac:dyDescent="0.25">
      <c r="L104"/>
      <c r="M104"/>
      <c r="N104"/>
    </row>
    <row r="105" spans="12:14" x14ac:dyDescent="0.25">
      <c r="L105"/>
      <c r="M105"/>
      <c r="N105"/>
    </row>
    <row r="106" spans="12:14" x14ac:dyDescent="0.25">
      <c r="L106"/>
      <c r="M106"/>
      <c r="N106"/>
    </row>
    <row r="107" spans="12:14" x14ac:dyDescent="0.25">
      <c r="L107"/>
      <c r="M107"/>
      <c r="N107"/>
    </row>
    <row r="108" spans="12:14" x14ac:dyDescent="0.25">
      <c r="L108"/>
      <c r="M108"/>
      <c r="N108"/>
    </row>
    <row r="109" spans="12:14" x14ac:dyDescent="0.25">
      <c r="L109"/>
      <c r="M109"/>
      <c r="N109"/>
    </row>
    <row r="110" spans="12:14" x14ac:dyDescent="0.25">
      <c r="L110"/>
      <c r="M110"/>
      <c r="N110"/>
    </row>
    <row r="111" spans="12:14" x14ac:dyDescent="0.25">
      <c r="L111"/>
      <c r="M111"/>
      <c r="N111"/>
    </row>
    <row r="112" spans="12:14" x14ac:dyDescent="0.25">
      <c r="L112"/>
      <c r="M112"/>
      <c r="N112"/>
    </row>
    <row r="113" spans="12:14" x14ac:dyDescent="0.25">
      <c r="L113"/>
      <c r="M113"/>
      <c r="N113"/>
    </row>
    <row r="114" spans="12:14" x14ac:dyDescent="0.25">
      <c r="L114"/>
      <c r="M114"/>
      <c r="N114"/>
    </row>
    <row r="115" spans="12:14" x14ac:dyDescent="0.25">
      <c r="L115"/>
      <c r="M115"/>
      <c r="N115"/>
    </row>
    <row r="116" spans="12:14" x14ac:dyDescent="0.25">
      <c r="L116"/>
      <c r="M116"/>
      <c r="N116"/>
    </row>
    <row r="117" spans="12:14" x14ac:dyDescent="0.25">
      <c r="L117"/>
      <c r="M117"/>
      <c r="N117"/>
    </row>
    <row r="118" spans="12:14" x14ac:dyDescent="0.25">
      <c r="L118"/>
      <c r="M118"/>
      <c r="N118"/>
    </row>
    <row r="119" spans="12:14" x14ac:dyDescent="0.25">
      <c r="L119"/>
      <c r="M119"/>
      <c r="N119"/>
    </row>
  </sheetData>
  <sortState ref="G4:K88">
    <sortCondition descending="1" ref="H4:H88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workbookViewId="0">
      <selection activeCell="F2" sqref="F2"/>
    </sheetView>
  </sheetViews>
  <sheetFormatPr defaultRowHeight="15" x14ac:dyDescent="0.25"/>
  <cols>
    <col min="1" max="1" width="4.42578125" style="193" customWidth="1"/>
    <col min="2" max="2" width="31.5703125" style="210" customWidth="1"/>
    <col min="3" max="3" width="12.5703125" style="193" customWidth="1"/>
    <col min="4" max="4" width="7.28515625" style="193" customWidth="1"/>
    <col min="5" max="5" width="25.7109375" style="202" customWidth="1"/>
    <col min="6" max="6" width="7.28515625" style="193" customWidth="1"/>
  </cols>
  <sheetData>
    <row r="1" spans="1:6" ht="15.75" x14ac:dyDescent="0.25">
      <c r="F1" s="209" t="s">
        <v>172</v>
      </c>
    </row>
    <row r="2" spans="1:6" ht="9" customHeight="1" x14ac:dyDescent="0.35">
      <c r="F2" s="209"/>
    </row>
    <row r="3" spans="1:6" ht="34.5" customHeight="1" x14ac:dyDescent="0.25">
      <c r="A3" s="237" t="s">
        <v>171</v>
      </c>
      <c r="B3" s="237"/>
      <c r="C3" s="237"/>
      <c r="D3" s="237"/>
      <c r="E3" s="237"/>
      <c r="F3" s="237"/>
    </row>
    <row r="4" spans="1:6" ht="9.75" customHeight="1" x14ac:dyDescent="0.35"/>
    <row r="5" spans="1:6" ht="63.75" customHeight="1" x14ac:dyDescent="0.25">
      <c r="A5" s="192" t="s">
        <v>169</v>
      </c>
      <c r="B5" s="201" t="s">
        <v>0</v>
      </c>
      <c r="C5" s="192" t="s">
        <v>167</v>
      </c>
      <c r="D5" s="192" t="s">
        <v>168</v>
      </c>
      <c r="E5" s="186" t="s">
        <v>170</v>
      </c>
      <c r="F5" s="192" t="s">
        <v>168</v>
      </c>
    </row>
    <row r="6" spans="1:6" ht="15.75" customHeight="1" x14ac:dyDescent="0.25">
      <c r="A6" s="215">
        <v>1</v>
      </c>
      <c r="B6" s="216" t="s">
        <v>88</v>
      </c>
      <c r="C6" s="215">
        <v>2731</v>
      </c>
      <c r="D6" s="217">
        <v>6.0656538734896941</v>
      </c>
      <c r="E6" s="218">
        <v>1498.8</v>
      </c>
      <c r="F6" s="217">
        <v>3.7665862484921591</v>
      </c>
    </row>
    <row r="7" spans="1:6" ht="15.75" x14ac:dyDescent="0.25">
      <c r="A7" s="188">
        <v>2</v>
      </c>
      <c r="B7" s="211" t="s">
        <v>59</v>
      </c>
      <c r="C7" s="188">
        <v>2597</v>
      </c>
      <c r="D7" s="208">
        <v>5.7680348258706466</v>
      </c>
      <c r="E7" s="204">
        <v>497.9</v>
      </c>
      <c r="F7" s="208">
        <v>1.2512565339766788</v>
      </c>
    </row>
    <row r="8" spans="1:6" ht="15.75" x14ac:dyDescent="0.25">
      <c r="A8" s="188">
        <v>3</v>
      </c>
      <c r="B8" s="211" t="s">
        <v>95</v>
      </c>
      <c r="C8" s="188">
        <v>1842</v>
      </c>
      <c r="D8" s="208">
        <v>4.091151385927505</v>
      </c>
      <c r="E8" s="204">
        <v>417.9</v>
      </c>
      <c r="F8" s="208">
        <v>1.0502110977080819</v>
      </c>
    </row>
    <row r="9" spans="1:6" ht="15.75" x14ac:dyDescent="0.25">
      <c r="A9" s="219">
        <v>4</v>
      </c>
      <c r="B9" s="220" t="s">
        <v>28</v>
      </c>
      <c r="C9" s="219">
        <v>1724</v>
      </c>
      <c r="D9" s="221">
        <v>3.8290689410092393</v>
      </c>
      <c r="E9" s="213">
        <v>1459.7</v>
      </c>
      <c r="F9" s="221">
        <v>3.6683252915158828</v>
      </c>
    </row>
    <row r="10" spans="1:6" ht="15.75" x14ac:dyDescent="0.25">
      <c r="A10" s="219">
        <v>5</v>
      </c>
      <c r="B10" s="220" t="s">
        <v>30</v>
      </c>
      <c r="C10" s="219">
        <v>1507</v>
      </c>
      <c r="D10" s="221">
        <v>3.3471037668798864</v>
      </c>
      <c r="E10" s="213">
        <v>883.5</v>
      </c>
      <c r="F10" s="221">
        <v>2.2202955367913146</v>
      </c>
    </row>
    <row r="11" spans="1:6" ht="15.75" x14ac:dyDescent="0.25">
      <c r="A11" s="219">
        <v>6</v>
      </c>
      <c r="B11" s="220" t="s">
        <v>42</v>
      </c>
      <c r="C11" s="219">
        <v>1419</v>
      </c>
      <c r="D11" s="221">
        <v>3.1516524520255862</v>
      </c>
      <c r="E11" s="213">
        <v>1664.7</v>
      </c>
      <c r="F11" s="221">
        <v>4.1835042219541618</v>
      </c>
    </row>
    <row r="12" spans="1:6" ht="15.75" x14ac:dyDescent="0.25">
      <c r="A12" s="188">
        <v>7</v>
      </c>
      <c r="B12" s="211" t="s">
        <v>19</v>
      </c>
      <c r="C12" s="188">
        <v>1302</v>
      </c>
      <c r="D12" s="208">
        <v>2.8917910447761193</v>
      </c>
      <c r="E12" s="204">
        <v>935</v>
      </c>
      <c r="F12" s="208">
        <v>2.3497185363892239</v>
      </c>
    </row>
    <row r="13" spans="1:6" ht="15.75" x14ac:dyDescent="0.25">
      <c r="A13" s="188">
        <v>8</v>
      </c>
      <c r="B13" s="211" t="s">
        <v>31</v>
      </c>
      <c r="C13" s="188">
        <v>1197</v>
      </c>
      <c r="D13" s="208">
        <v>2.658582089552239</v>
      </c>
      <c r="E13" s="204">
        <v>526.79999999999995</v>
      </c>
      <c r="F13" s="208">
        <v>1.323884197828709</v>
      </c>
    </row>
    <row r="14" spans="1:6" ht="15.75" x14ac:dyDescent="0.25">
      <c r="A14" s="188">
        <v>9</v>
      </c>
      <c r="B14" s="211" t="s">
        <v>50</v>
      </c>
      <c r="C14" s="188">
        <v>1124</v>
      </c>
      <c r="D14" s="208">
        <v>2.4964463397299217</v>
      </c>
      <c r="E14" s="213">
        <v>1321.6</v>
      </c>
      <c r="F14" s="208">
        <v>3.3212706071572171</v>
      </c>
    </row>
    <row r="15" spans="1:6" ht="15.75" x14ac:dyDescent="0.25">
      <c r="A15" s="188">
        <v>10</v>
      </c>
      <c r="B15" s="211" t="s">
        <v>64</v>
      </c>
      <c r="C15" s="188">
        <v>1107</v>
      </c>
      <c r="D15" s="208">
        <v>2.4586886993603412</v>
      </c>
      <c r="E15" s="204">
        <v>255.9</v>
      </c>
      <c r="F15" s="208">
        <v>0.64309408926417366</v>
      </c>
    </row>
    <row r="16" spans="1:6" ht="15.75" x14ac:dyDescent="0.25">
      <c r="A16" s="188">
        <v>11</v>
      </c>
      <c r="B16" s="211" t="s">
        <v>10</v>
      </c>
      <c r="C16" s="188">
        <v>1086</v>
      </c>
      <c r="D16" s="208">
        <v>2.4120469083155651</v>
      </c>
      <c r="E16" s="204">
        <v>844.6</v>
      </c>
      <c r="F16" s="208">
        <v>2.12253719340571</v>
      </c>
    </row>
    <row r="17" spans="1:6" ht="15.75" x14ac:dyDescent="0.25">
      <c r="A17" s="188">
        <v>12</v>
      </c>
      <c r="B17" s="211" t="s">
        <v>32</v>
      </c>
      <c r="C17" s="188">
        <v>1016</v>
      </c>
      <c r="D17" s="208">
        <v>2.2565742714996446</v>
      </c>
      <c r="E17" s="204">
        <v>512.70000000000005</v>
      </c>
      <c r="F17" s="208">
        <v>1.2884499396863691</v>
      </c>
    </row>
    <row r="18" spans="1:6" ht="15.75" x14ac:dyDescent="0.25">
      <c r="A18" s="188">
        <v>13</v>
      </c>
      <c r="B18" s="211" t="s">
        <v>4</v>
      </c>
      <c r="C18" s="188">
        <v>905</v>
      </c>
      <c r="D18" s="208">
        <v>2.0100390902629708</v>
      </c>
      <c r="E18" s="204">
        <v>707</v>
      </c>
      <c r="F18" s="208">
        <v>1.7767390430237233</v>
      </c>
    </row>
    <row r="19" spans="1:6" ht="15.75" x14ac:dyDescent="0.25">
      <c r="A19" s="188">
        <v>14</v>
      </c>
      <c r="B19" s="211" t="s">
        <v>58</v>
      </c>
      <c r="C19" s="188">
        <v>878</v>
      </c>
      <c r="D19" s="208">
        <v>1.9500710732054016</v>
      </c>
      <c r="E19" s="204">
        <v>340.5</v>
      </c>
      <c r="F19" s="208">
        <v>0.8556996381182147</v>
      </c>
    </row>
    <row r="20" spans="1:6" ht="15.75" x14ac:dyDescent="0.25">
      <c r="A20" s="188">
        <v>15</v>
      </c>
      <c r="B20" s="211" t="s">
        <v>37</v>
      </c>
      <c r="C20" s="188">
        <v>876</v>
      </c>
      <c r="D20" s="208">
        <v>1.9456289978678039</v>
      </c>
      <c r="E20" s="204">
        <v>135.4</v>
      </c>
      <c r="F20" s="208">
        <v>0.34026940088459995</v>
      </c>
    </row>
    <row r="21" spans="1:6" ht="15.75" x14ac:dyDescent="0.25">
      <c r="A21" s="188">
        <v>16</v>
      </c>
      <c r="B21" s="211" t="s">
        <v>13</v>
      </c>
      <c r="C21" s="188">
        <v>870</v>
      </c>
      <c r="D21" s="208">
        <v>1.9323027718550108</v>
      </c>
      <c r="E21" s="204">
        <v>267</v>
      </c>
      <c r="F21" s="208">
        <v>0.67098914354644157</v>
      </c>
    </row>
    <row r="22" spans="1:6" ht="15.75" x14ac:dyDescent="0.25">
      <c r="A22" s="188">
        <v>17</v>
      </c>
      <c r="B22" s="211" t="s">
        <v>63</v>
      </c>
      <c r="C22" s="188">
        <v>827</v>
      </c>
      <c r="D22" s="208">
        <v>1.8367981520966594</v>
      </c>
      <c r="E22" s="204">
        <v>258</v>
      </c>
      <c r="F22" s="208">
        <v>0.64837153196622443</v>
      </c>
    </row>
    <row r="23" spans="1:6" ht="15.75" x14ac:dyDescent="0.25">
      <c r="A23" s="188">
        <v>18</v>
      </c>
      <c r="B23" s="211" t="s">
        <v>3</v>
      </c>
      <c r="C23" s="188">
        <v>816</v>
      </c>
      <c r="D23" s="208">
        <v>1.812366737739872</v>
      </c>
      <c r="E23" s="204">
        <v>1032.9000000000001</v>
      </c>
      <c r="F23" s="208">
        <v>2.5957478890229195</v>
      </c>
    </row>
    <row r="24" spans="1:6" ht="15.75" x14ac:dyDescent="0.25">
      <c r="A24" s="188">
        <v>19</v>
      </c>
      <c r="B24" s="211" t="s">
        <v>112</v>
      </c>
      <c r="C24" s="188">
        <v>809</v>
      </c>
      <c r="D24" s="208">
        <v>1.7968194740582799</v>
      </c>
      <c r="E24" s="204">
        <v>162.69999999999999</v>
      </c>
      <c r="F24" s="208">
        <v>0.40887615601125854</v>
      </c>
    </row>
    <row r="25" spans="1:6" ht="15.75" x14ac:dyDescent="0.25">
      <c r="A25" s="188">
        <v>20</v>
      </c>
      <c r="B25" s="211" t="s">
        <v>62</v>
      </c>
      <c r="C25" s="188">
        <v>809</v>
      </c>
      <c r="D25" s="208">
        <v>1.7968194740582799</v>
      </c>
      <c r="E25" s="204">
        <v>556.70000000000005</v>
      </c>
      <c r="F25" s="208">
        <v>1.3990249296340973</v>
      </c>
    </row>
    <row r="26" spans="1:6" ht="15.75" x14ac:dyDescent="0.25">
      <c r="A26" s="188">
        <v>21</v>
      </c>
      <c r="B26" s="211" t="s">
        <v>2</v>
      </c>
      <c r="C26" s="188">
        <v>796</v>
      </c>
      <c r="D26" s="208">
        <v>1.7679459843638949</v>
      </c>
      <c r="E26" s="204">
        <v>611.29999999999995</v>
      </c>
      <c r="F26" s="208">
        <v>1.5362384398874145</v>
      </c>
    </row>
    <row r="27" spans="1:6" ht="15.75" customHeight="1" x14ac:dyDescent="0.25">
      <c r="A27" s="188">
        <v>22</v>
      </c>
      <c r="B27" s="211" t="s">
        <v>41</v>
      </c>
      <c r="C27" s="188">
        <v>789</v>
      </c>
      <c r="D27" s="208">
        <v>1.7523987206823028</v>
      </c>
      <c r="E27" s="204">
        <v>409.1</v>
      </c>
      <c r="F27" s="208">
        <v>1.0280960997185364</v>
      </c>
    </row>
    <row r="28" spans="1:6" ht="15.75" x14ac:dyDescent="0.25">
      <c r="A28" s="215">
        <v>23</v>
      </c>
      <c r="B28" s="216" t="s">
        <v>49</v>
      </c>
      <c r="C28" s="215">
        <v>779</v>
      </c>
      <c r="D28" s="217">
        <v>1.7301883439943142</v>
      </c>
      <c r="E28" s="218">
        <v>2188.1999999999998</v>
      </c>
      <c r="F28" s="217">
        <v>5.4990952955367902</v>
      </c>
    </row>
    <row r="29" spans="1:6" ht="15.75" x14ac:dyDescent="0.25">
      <c r="A29" s="188">
        <v>24</v>
      </c>
      <c r="B29" s="211" t="s">
        <v>36</v>
      </c>
      <c r="C29" s="188">
        <v>767</v>
      </c>
      <c r="D29" s="208">
        <v>1.7035358919687278</v>
      </c>
      <c r="E29" s="204">
        <v>628.29999999999995</v>
      </c>
      <c r="F29" s="208">
        <v>1.5789605950944912</v>
      </c>
    </row>
    <row r="30" spans="1:6" ht="15.75" x14ac:dyDescent="0.25">
      <c r="A30" s="188">
        <v>25</v>
      </c>
      <c r="B30" s="211" t="s">
        <v>113</v>
      </c>
      <c r="C30" s="188">
        <v>721</v>
      </c>
      <c r="D30" s="208">
        <v>1.6013681592039801</v>
      </c>
      <c r="E30" s="204">
        <v>598.29999999999995</v>
      </c>
      <c r="F30" s="208">
        <v>1.5035685564937675</v>
      </c>
    </row>
    <row r="31" spans="1:6" ht="15.75" x14ac:dyDescent="0.25">
      <c r="A31" s="188">
        <v>26</v>
      </c>
      <c r="B31" s="211" t="s">
        <v>51</v>
      </c>
      <c r="C31" s="188">
        <v>715</v>
      </c>
      <c r="D31" s="208">
        <v>1.588041933191187</v>
      </c>
      <c r="E31" s="204">
        <v>338.5</v>
      </c>
      <c r="F31" s="208">
        <v>0.85067350221149984</v>
      </c>
    </row>
    <row r="32" spans="1:6" ht="15.75" x14ac:dyDescent="0.25">
      <c r="A32" s="188">
        <v>27</v>
      </c>
      <c r="B32" s="211" t="s">
        <v>27</v>
      </c>
      <c r="C32" s="188">
        <v>677</v>
      </c>
      <c r="D32" s="208">
        <v>1.5036425017768302</v>
      </c>
      <c r="E32" s="204">
        <v>918</v>
      </c>
      <c r="F32" s="208">
        <v>2.306996381182147</v>
      </c>
    </row>
    <row r="33" spans="1:6" ht="15.75" x14ac:dyDescent="0.25">
      <c r="A33" s="188">
        <v>28</v>
      </c>
      <c r="B33" s="211" t="s">
        <v>29</v>
      </c>
      <c r="C33" s="188">
        <v>635</v>
      </c>
      <c r="D33" s="208">
        <v>1.4103589196872779</v>
      </c>
      <c r="E33" s="204">
        <v>602.5</v>
      </c>
      <c r="F33" s="208">
        <v>1.5141234418978688</v>
      </c>
    </row>
    <row r="34" spans="1:6" ht="15.75" x14ac:dyDescent="0.25">
      <c r="A34" s="188">
        <v>29</v>
      </c>
      <c r="B34" s="211" t="s">
        <v>60</v>
      </c>
      <c r="C34" s="188">
        <v>632</v>
      </c>
      <c r="D34" s="208">
        <v>1.4036958066808813</v>
      </c>
      <c r="E34" s="204">
        <v>645.20000000000005</v>
      </c>
      <c r="F34" s="208">
        <v>1.6214314435062327</v>
      </c>
    </row>
    <row r="35" spans="1:6" ht="15.75" x14ac:dyDescent="0.25">
      <c r="A35" s="188">
        <v>30</v>
      </c>
      <c r="B35" s="211" t="s">
        <v>79</v>
      </c>
      <c r="C35" s="188">
        <v>621</v>
      </c>
      <c r="D35" s="208">
        <v>1.3792643923240939</v>
      </c>
      <c r="E35" s="204">
        <v>672</v>
      </c>
      <c r="F35" s="208">
        <v>1.6887816646562124</v>
      </c>
    </row>
    <row r="36" spans="1:6" ht="15.75" x14ac:dyDescent="0.25">
      <c r="A36" s="188">
        <v>31</v>
      </c>
      <c r="B36" s="211" t="s">
        <v>23</v>
      </c>
      <c r="C36" s="188">
        <v>593</v>
      </c>
      <c r="D36" s="208">
        <v>1.3170753375977258</v>
      </c>
      <c r="E36" s="204">
        <v>1052.8</v>
      </c>
      <c r="F36" s="208">
        <v>2.6457579412947325</v>
      </c>
    </row>
    <row r="37" spans="1:6" ht="15.75" x14ac:dyDescent="0.25">
      <c r="A37" s="188">
        <v>32</v>
      </c>
      <c r="B37" s="211" t="s">
        <v>8</v>
      </c>
      <c r="C37" s="188">
        <v>591</v>
      </c>
      <c r="D37" s="208">
        <v>1.3126332622601278</v>
      </c>
      <c r="E37" s="204">
        <v>330</v>
      </c>
      <c r="F37" s="208">
        <v>0.8293124246079614</v>
      </c>
    </row>
    <row r="38" spans="1:6" ht="15.75" x14ac:dyDescent="0.25">
      <c r="A38" s="188">
        <v>33</v>
      </c>
      <c r="B38" s="211" t="s">
        <v>16</v>
      </c>
      <c r="C38" s="188">
        <v>580</v>
      </c>
      <c r="D38" s="208">
        <v>1.2882018479033406</v>
      </c>
      <c r="E38" s="204">
        <v>480.9</v>
      </c>
      <c r="F38" s="208">
        <v>1.2085343787696017</v>
      </c>
    </row>
    <row r="39" spans="1:6" ht="15.75" x14ac:dyDescent="0.25">
      <c r="A39" s="188">
        <v>34</v>
      </c>
      <c r="B39" s="211" t="s">
        <v>38</v>
      </c>
      <c r="C39" s="188">
        <v>579</v>
      </c>
      <c r="D39" s="208">
        <v>1.2859808102345416</v>
      </c>
      <c r="E39" s="204">
        <v>179</v>
      </c>
      <c r="F39" s="208">
        <v>0.44983916365098509</v>
      </c>
    </row>
    <row r="40" spans="1:6" ht="15.75" x14ac:dyDescent="0.25">
      <c r="A40" s="188">
        <v>35</v>
      </c>
      <c r="B40" s="211" t="s">
        <v>15</v>
      </c>
      <c r="C40" s="188">
        <v>575</v>
      </c>
      <c r="D40" s="208">
        <v>1.2770966595593463</v>
      </c>
      <c r="E40" s="204">
        <v>369.8</v>
      </c>
      <c r="F40" s="208">
        <v>0.92933252915158826</v>
      </c>
    </row>
    <row r="41" spans="1:6" ht="15.75" x14ac:dyDescent="0.25">
      <c r="A41" s="188">
        <v>36</v>
      </c>
      <c r="B41" s="211" t="s">
        <v>25</v>
      </c>
      <c r="C41" s="188">
        <v>554</v>
      </c>
      <c r="D41" s="208">
        <v>1.23045486851457</v>
      </c>
      <c r="E41" s="204">
        <v>237</v>
      </c>
      <c r="F41" s="208">
        <v>0.59559710494571771</v>
      </c>
    </row>
    <row r="42" spans="1:6" ht="15.75" x14ac:dyDescent="0.25">
      <c r="A42" s="188">
        <v>37</v>
      </c>
      <c r="B42" s="211" t="s">
        <v>14</v>
      </c>
      <c r="C42" s="188">
        <v>492</v>
      </c>
      <c r="D42" s="208">
        <v>1.0927505330490406</v>
      </c>
      <c r="E42" s="204">
        <v>175.2</v>
      </c>
      <c r="F42" s="208">
        <v>0.44028950542822676</v>
      </c>
    </row>
    <row r="43" spans="1:6" ht="15.75" x14ac:dyDescent="0.25">
      <c r="A43" s="188">
        <v>38</v>
      </c>
      <c r="B43" s="211" t="s">
        <v>24</v>
      </c>
      <c r="C43" s="188">
        <v>474</v>
      </c>
      <c r="D43" s="208">
        <v>1.0527718550106611</v>
      </c>
      <c r="E43" s="204">
        <v>218.6</v>
      </c>
      <c r="F43" s="208">
        <v>0.54935665460394045</v>
      </c>
    </row>
    <row r="44" spans="1:6" ht="15.75" x14ac:dyDescent="0.25">
      <c r="A44" s="188">
        <v>39</v>
      </c>
      <c r="B44" s="211" t="s">
        <v>9</v>
      </c>
      <c r="C44" s="188">
        <v>466</v>
      </c>
      <c r="D44" s="208">
        <v>1.03500355366027</v>
      </c>
      <c r="E44" s="204">
        <v>611.5</v>
      </c>
      <c r="F44" s="208">
        <v>1.5367410534780861</v>
      </c>
    </row>
    <row r="45" spans="1:6" ht="15.75" x14ac:dyDescent="0.25">
      <c r="A45" s="188">
        <v>40</v>
      </c>
      <c r="B45" s="211" t="s">
        <v>52</v>
      </c>
      <c r="C45" s="188">
        <v>458</v>
      </c>
      <c r="D45" s="208">
        <v>1.0172352523098793</v>
      </c>
      <c r="E45" s="204">
        <v>152</v>
      </c>
      <c r="F45" s="208">
        <v>0.38198632891033374</v>
      </c>
    </row>
    <row r="46" spans="1:6" ht="15.75" x14ac:dyDescent="0.25">
      <c r="A46" s="188">
        <v>41</v>
      </c>
      <c r="B46" s="211" t="s">
        <v>20</v>
      </c>
      <c r="C46" s="188">
        <v>424</v>
      </c>
      <c r="D46" s="208">
        <v>0.94171997157071785</v>
      </c>
      <c r="E46" s="204">
        <v>344.6</v>
      </c>
      <c r="F46" s="208">
        <v>0.86600321672698033</v>
      </c>
    </row>
    <row r="47" spans="1:6" ht="15.75" x14ac:dyDescent="0.25">
      <c r="A47" s="188">
        <v>42</v>
      </c>
      <c r="B47" s="211" t="s">
        <v>74</v>
      </c>
      <c r="C47" s="188">
        <v>399</v>
      </c>
      <c r="D47" s="208">
        <v>0.88619402985074625</v>
      </c>
      <c r="E47" s="204">
        <v>68.400000000000006</v>
      </c>
      <c r="F47" s="208">
        <v>0.17189384800965019</v>
      </c>
    </row>
    <row r="48" spans="1:6" ht="15.75" x14ac:dyDescent="0.25">
      <c r="A48" s="188">
        <v>43</v>
      </c>
      <c r="B48" s="211" t="s">
        <v>22</v>
      </c>
      <c r="C48" s="188">
        <v>364</v>
      </c>
      <c r="D48" s="208">
        <v>0.808457711442786</v>
      </c>
      <c r="E48" s="204">
        <v>136.9</v>
      </c>
      <c r="F48" s="208">
        <v>0.34403900281463612</v>
      </c>
    </row>
    <row r="49" spans="1:6" ht="15.75" x14ac:dyDescent="0.25">
      <c r="A49" s="188">
        <v>44</v>
      </c>
      <c r="B49" s="211" t="s">
        <v>66</v>
      </c>
      <c r="C49" s="188">
        <v>361</v>
      </c>
      <c r="D49" s="208">
        <v>0.80179459843638945</v>
      </c>
      <c r="E49" s="204">
        <v>132.19999999999999</v>
      </c>
      <c r="F49" s="208">
        <v>0.332227583433856</v>
      </c>
    </row>
    <row r="50" spans="1:6" ht="15.75" x14ac:dyDescent="0.25">
      <c r="A50" s="188">
        <v>45</v>
      </c>
      <c r="B50" s="211" t="s">
        <v>17</v>
      </c>
      <c r="C50" s="188">
        <v>359</v>
      </c>
      <c r="D50" s="208">
        <v>0.79735252309879168</v>
      </c>
      <c r="E50" s="204">
        <v>318.2</v>
      </c>
      <c r="F50" s="208">
        <v>0.79965822275834331</v>
      </c>
    </row>
    <row r="51" spans="1:6" ht="15.75" x14ac:dyDescent="0.25">
      <c r="A51" s="188">
        <v>46</v>
      </c>
      <c r="B51" s="211" t="s">
        <v>33</v>
      </c>
      <c r="C51" s="188">
        <v>357</v>
      </c>
      <c r="D51" s="208">
        <v>0.79291044776119401</v>
      </c>
      <c r="E51" s="204">
        <v>207.4</v>
      </c>
      <c r="F51" s="208">
        <v>0.52121029352633697</v>
      </c>
    </row>
    <row r="52" spans="1:6" ht="15.75" x14ac:dyDescent="0.25">
      <c r="A52" s="188">
        <v>47</v>
      </c>
      <c r="B52" s="211" t="s">
        <v>18</v>
      </c>
      <c r="C52" s="188">
        <v>338</v>
      </c>
      <c r="D52" s="208">
        <v>0.75071073205401573</v>
      </c>
      <c r="E52" s="204">
        <v>546.79999999999995</v>
      </c>
      <c r="F52" s="208">
        <v>1.3741455568958583</v>
      </c>
    </row>
    <row r="53" spans="1:6" ht="15.75" x14ac:dyDescent="0.25">
      <c r="A53" s="188">
        <v>48</v>
      </c>
      <c r="B53" s="211" t="s">
        <v>34</v>
      </c>
      <c r="C53" s="188">
        <v>330</v>
      </c>
      <c r="D53" s="208">
        <v>0.73294243070362475</v>
      </c>
      <c r="E53" s="204">
        <v>746.1</v>
      </c>
      <c r="F53" s="208">
        <v>1.875</v>
      </c>
    </row>
    <row r="54" spans="1:6" ht="15.75" x14ac:dyDescent="0.25">
      <c r="A54" s="188">
        <v>49</v>
      </c>
      <c r="B54" s="211" t="s">
        <v>72</v>
      </c>
      <c r="C54" s="188">
        <v>315</v>
      </c>
      <c r="D54" s="208">
        <v>0.69962686567164178</v>
      </c>
      <c r="E54" s="204">
        <v>190.5</v>
      </c>
      <c r="F54" s="208">
        <v>0.47873944511459587</v>
      </c>
    </row>
    <row r="55" spans="1:6" ht="15.75" x14ac:dyDescent="0.25">
      <c r="A55" s="188">
        <v>50</v>
      </c>
      <c r="B55" s="211" t="s">
        <v>70</v>
      </c>
      <c r="C55" s="188">
        <v>280</v>
      </c>
      <c r="D55" s="208">
        <v>0.62189054726368165</v>
      </c>
      <c r="E55" s="204">
        <v>256.8</v>
      </c>
      <c r="F55" s="208">
        <v>0.64535585042219545</v>
      </c>
    </row>
    <row r="56" spans="1:6" ht="15.75" x14ac:dyDescent="0.25">
      <c r="A56" s="188">
        <v>51</v>
      </c>
      <c r="B56" s="211" t="s">
        <v>21</v>
      </c>
      <c r="C56" s="188">
        <v>272</v>
      </c>
      <c r="D56" s="208">
        <v>0.60412224591329067</v>
      </c>
      <c r="E56" s="204">
        <v>194.9</v>
      </c>
      <c r="F56" s="208">
        <v>0.48979694410936869</v>
      </c>
    </row>
    <row r="57" spans="1:6" ht="15.75" x14ac:dyDescent="0.25">
      <c r="A57" s="188">
        <v>52</v>
      </c>
      <c r="B57" s="211" t="s">
        <v>53</v>
      </c>
      <c r="C57" s="188">
        <v>249</v>
      </c>
      <c r="D57" s="208">
        <v>0.55303837953091683</v>
      </c>
      <c r="E57" s="204">
        <v>291</v>
      </c>
      <c r="F57" s="208">
        <v>0.73130277442702052</v>
      </c>
    </row>
    <row r="58" spans="1:6" ht="15.75" x14ac:dyDescent="0.25">
      <c r="A58" s="188">
        <v>53</v>
      </c>
      <c r="B58" s="211" t="s">
        <v>46</v>
      </c>
      <c r="C58" s="188">
        <v>241</v>
      </c>
      <c r="D58" s="208">
        <v>0.53527007818052597</v>
      </c>
      <c r="E58" s="204">
        <v>184.6</v>
      </c>
      <c r="F58" s="208">
        <v>0.46391234418978694</v>
      </c>
    </row>
    <row r="59" spans="1:6" ht="15.75" x14ac:dyDescent="0.25">
      <c r="A59" s="188">
        <v>54</v>
      </c>
      <c r="B59" s="211" t="s">
        <v>73</v>
      </c>
      <c r="C59" s="188">
        <v>241</v>
      </c>
      <c r="D59" s="208">
        <v>0.53527007818052597</v>
      </c>
      <c r="E59" s="204">
        <v>139.1</v>
      </c>
      <c r="F59" s="208">
        <v>0.34956775231202253</v>
      </c>
    </row>
    <row r="60" spans="1:6" ht="15.75" x14ac:dyDescent="0.25">
      <c r="A60" s="188">
        <v>55</v>
      </c>
      <c r="B60" s="211" t="s">
        <v>44</v>
      </c>
      <c r="C60" s="188">
        <v>238</v>
      </c>
      <c r="D60" s="208">
        <v>0.52860696517412942</v>
      </c>
      <c r="E60" s="204">
        <v>163.9</v>
      </c>
      <c r="F60" s="208">
        <v>0.41189183755528752</v>
      </c>
    </row>
    <row r="61" spans="1:6" ht="15.75" x14ac:dyDescent="0.25">
      <c r="A61" s="188">
        <v>56</v>
      </c>
      <c r="B61" s="211" t="s">
        <v>5</v>
      </c>
      <c r="C61" s="188">
        <v>238</v>
      </c>
      <c r="D61" s="208">
        <v>0.52860696517412942</v>
      </c>
      <c r="E61" s="204">
        <v>197.2</v>
      </c>
      <c r="F61" s="208">
        <v>0.49557700040209085</v>
      </c>
    </row>
    <row r="62" spans="1:6" ht="31.5" x14ac:dyDescent="0.25">
      <c r="A62" s="188">
        <v>57</v>
      </c>
      <c r="B62" s="211" t="s">
        <v>80</v>
      </c>
      <c r="C62" s="188">
        <v>229</v>
      </c>
      <c r="D62" s="208">
        <v>0.50861762615493966</v>
      </c>
      <c r="E62" s="204">
        <v>384.9</v>
      </c>
      <c r="F62" s="208">
        <v>0.96727985524728588</v>
      </c>
    </row>
    <row r="63" spans="1:6" ht="17.25" customHeight="1" x14ac:dyDescent="0.25">
      <c r="A63" s="188">
        <v>58</v>
      </c>
      <c r="B63" s="211" t="s">
        <v>71</v>
      </c>
      <c r="C63" s="188">
        <v>203</v>
      </c>
      <c r="D63" s="208">
        <v>0.45087064676616917</v>
      </c>
      <c r="E63" s="204">
        <v>234.6</v>
      </c>
      <c r="F63" s="208">
        <v>0.58956574185765986</v>
      </c>
    </row>
    <row r="64" spans="1:6" ht="15.75" x14ac:dyDescent="0.25">
      <c r="A64" s="188">
        <v>59</v>
      </c>
      <c r="B64" s="211" t="s">
        <v>69</v>
      </c>
      <c r="C64" s="188">
        <v>199</v>
      </c>
      <c r="D64" s="208">
        <v>0.44198649609097374</v>
      </c>
      <c r="E64" s="204">
        <v>116.1</v>
      </c>
      <c r="F64" s="208">
        <v>0.29176718938480095</v>
      </c>
    </row>
    <row r="65" spans="1:6" ht="15.75" x14ac:dyDescent="0.25">
      <c r="A65" s="188">
        <v>60</v>
      </c>
      <c r="B65" s="211" t="s">
        <v>90</v>
      </c>
      <c r="C65" s="188">
        <v>176</v>
      </c>
      <c r="D65" s="208">
        <v>0.39090262970859985</v>
      </c>
      <c r="E65" s="204">
        <v>244.5</v>
      </c>
      <c r="F65" s="208">
        <v>0.61444511459589868</v>
      </c>
    </row>
    <row r="66" spans="1:6" ht="15.75" x14ac:dyDescent="0.25">
      <c r="A66" s="188">
        <v>61</v>
      </c>
      <c r="B66" s="211" t="s">
        <v>43</v>
      </c>
      <c r="C66" s="188">
        <v>163</v>
      </c>
      <c r="D66" s="208">
        <v>0.3620291400142146</v>
      </c>
      <c r="E66" s="204">
        <v>142.80000000000001</v>
      </c>
      <c r="F66" s="208">
        <v>0.35886610373944516</v>
      </c>
    </row>
    <row r="67" spans="1:6" ht="15.75" x14ac:dyDescent="0.25">
      <c r="A67" s="188">
        <v>62</v>
      </c>
      <c r="B67" s="211" t="s">
        <v>89</v>
      </c>
      <c r="C67" s="188">
        <v>140</v>
      </c>
      <c r="D67" s="208">
        <v>0.31094527363184082</v>
      </c>
      <c r="E67" s="204">
        <v>132.19999999999999</v>
      </c>
      <c r="F67" s="208">
        <v>0.332227583433856</v>
      </c>
    </row>
    <row r="68" spans="1:6" ht="15.75" x14ac:dyDescent="0.25">
      <c r="A68" s="188">
        <v>63</v>
      </c>
      <c r="B68" s="211" t="s">
        <v>83</v>
      </c>
      <c r="C68" s="188">
        <v>137</v>
      </c>
      <c r="D68" s="208">
        <v>0.30428216062544422</v>
      </c>
      <c r="E68" s="204">
        <v>660.8</v>
      </c>
      <c r="F68" s="208">
        <v>1.6606353035786086</v>
      </c>
    </row>
    <row r="69" spans="1:6" ht="15.75" x14ac:dyDescent="0.25">
      <c r="A69" s="188">
        <v>64</v>
      </c>
      <c r="B69" s="211" t="s">
        <v>65</v>
      </c>
      <c r="C69" s="188">
        <v>115</v>
      </c>
      <c r="D69" s="208">
        <v>0.25541933191186922</v>
      </c>
      <c r="E69" s="204">
        <v>82</v>
      </c>
      <c r="F69" s="208">
        <v>0.20607157217531163</v>
      </c>
    </row>
    <row r="70" spans="1:6" ht="15.75" x14ac:dyDescent="0.25">
      <c r="A70" s="188">
        <v>65</v>
      </c>
      <c r="B70" s="211" t="s">
        <v>67</v>
      </c>
      <c r="C70" s="188">
        <v>108</v>
      </c>
      <c r="D70" s="208">
        <v>0.23987206823027721</v>
      </c>
      <c r="E70" s="204">
        <v>75.099999999999994</v>
      </c>
      <c r="F70" s="208">
        <v>0.18873140329714516</v>
      </c>
    </row>
    <row r="71" spans="1:6" ht="15.75" x14ac:dyDescent="0.25">
      <c r="A71" s="188">
        <v>66</v>
      </c>
      <c r="B71" s="211" t="s">
        <v>116</v>
      </c>
      <c r="C71" s="188">
        <v>90</v>
      </c>
      <c r="D71" s="208">
        <v>0.19989339019189767</v>
      </c>
      <c r="E71" s="204">
        <v>86</v>
      </c>
      <c r="F71" s="208">
        <v>0.21612384398874146</v>
      </c>
    </row>
    <row r="72" spans="1:6" ht="31.5" x14ac:dyDescent="0.25">
      <c r="A72" s="188">
        <v>67</v>
      </c>
      <c r="B72" s="211" t="s">
        <v>84</v>
      </c>
      <c r="C72" s="188">
        <v>90</v>
      </c>
      <c r="D72" s="208">
        <v>0.19989339019189767</v>
      </c>
      <c r="E72" s="204">
        <v>106.4</v>
      </c>
      <c r="F72" s="208">
        <v>0.26739043023723363</v>
      </c>
    </row>
    <row r="73" spans="1:6" ht="15.75" x14ac:dyDescent="0.25">
      <c r="A73" s="188">
        <v>68</v>
      </c>
      <c r="B73" s="211" t="s">
        <v>45</v>
      </c>
      <c r="C73" s="188">
        <v>89</v>
      </c>
      <c r="D73" s="208">
        <v>0.19767235252309878</v>
      </c>
      <c r="E73" s="204">
        <v>105.4</v>
      </c>
      <c r="F73" s="208">
        <v>0.26487736228387615</v>
      </c>
    </row>
    <row r="74" spans="1:6" ht="15.75" x14ac:dyDescent="0.25">
      <c r="A74" s="188">
        <v>69</v>
      </c>
      <c r="B74" s="211" t="s">
        <v>75</v>
      </c>
      <c r="C74" s="188">
        <v>79</v>
      </c>
      <c r="D74" s="208">
        <v>0.17546197583511017</v>
      </c>
      <c r="E74" s="204">
        <v>150.30000000000001</v>
      </c>
      <c r="F74" s="208">
        <v>0.37771411338962607</v>
      </c>
    </row>
    <row r="75" spans="1:6" ht="15.75" x14ac:dyDescent="0.25">
      <c r="A75" s="188">
        <v>70</v>
      </c>
      <c r="B75" s="211" t="s">
        <v>55</v>
      </c>
      <c r="C75" s="188">
        <v>72</v>
      </c>
      <c r="D75" s="208">
        <v>0.15991471215351813</v>
      </c>
      <c r="E75" s="204">
        <v>606.6</v>
      </c>
      <c r="F75" s="208">
        <v>1.5244270205066346</v>
      </c>
    </row>
    <row r="76" spans="1:6" ht="15.75" x14ac:dyDescent="0.25">
      <c r="A76" s="188">
        <v>71</v>
      </c>
      <c r="B76" s="211" t="s">
        <v>54</v>
      </c>
      <c r="C76" s="188">
        <v>45</v>
      </c>
      <c r="D76" s="208">
        <v>9.9946695095948834E-2</v>
      </c>
      <c r="E76" s="204">
        <v>56.4</v>
      </c>
      <c r="F76" s="208">
        <v>0.14173703256936065</v>
      </c>
    </row>
    <row r="77" spans="1:6" ht="15.75" x14ac:dyDescent="0.25">
      <c r="A77" s="188">
        <v>72</v>
      </c>
      <c r="B77" s="211" t="s">
        <v>81</v>
      </c>
      <c r="C77" s="188">
        <v>39</v>
      </c>
      <c r="D77" s="208">
        <v>8.6620469083155655E-2</v>
      </c>
      <c r="E77" s="204">
        <v>488.1</v>
      </c>
      <c r="F77" s="208">
        <v>1.2266284680337758</v>
      </c>
    </row>
    <row r="78" spans="1:6" ht="15.75" x14ac:dyDescent="0.25">
      <c r="A78" s="188">
        <v>73</v>
      </c>
      <c r="B78" s="211" t="s">
        <v>119</v>
      </c>
      <c r="C78" s="188">
        <v>28</v>
      </c>
      <c r="D78" s="208">
        <v>6.2189054726368161E-2</v>
      </c>
      <c r="E78" s="204">
        <v>14.1</v>
      </c>
      <c r="F78" s="208">
        <v>3.5434258142340164E-2</v>
      </c>
    </row>
    <row r="79" spans="1:6" ht="15.75" x14ac:dyDescent="0.25">
      <c r="A79" s="188">
        <v>74</v>
      </c>
      <c r="B79" s="211" t="s">
        <v>117</v>
      </c>
      <c r="C79" s="188">
        <v>25</v>
      </c>
      <c r="D79" s="208">
        <v>5.5525941719971578E-2</v>
      </c>
      <c r="E79" s="204">
        <v>54.2</v>
      </c>
      <c r="F79" s="208">
        <v>0.13620828307197427</v>
      </c>
    </row>
    <row r="80" spans="1:6" ht="31.5" x14ac:dyDescent="0.25">
      <c r="A80" s="188">
        <v>75</v>
      </c>
      <c r="B80" s="211" t="s">
        <v>114</v>
      </c>
      <c r="C80" s="188">
        <v>20</v>
      </c>
      <c r="D80" s="208">
        <v>4.4420753375977257E-2</v>
      </c>
      <c r="E80" s="204">
        <v>391.5</v>
      </c>
      <c r="F80" s="208">
        <v>0.98386610373944505</v>
      </c>
    </row>
    <row r="81" spans="1:6" ht="15.75" x14ac:dyDescent="0.25">
      <c r="A81" s="188">
        <v>76</v>
      </c>
      <c r="B81" s="211" t="s">
        <v>77</v>
      </c>
      <c r="C81" s="188">
        <v>19</v>
      </c>
      <c r="D81" s="208">
        <v>4.2199715707178391E-2</v>
      </c>
      <c r="E81" s="204">
        <v>34.799999999999997</v>
      </c>
      <c r="F81" s="208">
        <v>8.7454764776839555E-2</v>
      </c>
    </row>
    <row r="82" spans="1:6" ht="15.75" x14ac:dyDescent="0.25">
      <c r="A82" s="188">
        <v>77</v>
      </c>
      <c r="B82" s="211" t="s">
        <v>111</v>
      </c>
      <c r="C82" s="188">
        <v>6</v>
      </c>
      <c r="D82" s="208">
        <v>1.3326226012793176E-2</v>
      </c>
      <c r="E82" s="204">
        <v>206.6</v>
      </c>
      <c r="F82" s="208">
        <v>0.51919983916365098</v>
      </c>
    </row>
    <row r="83" spans="1:6" ht="15.75" x14ac:dyDescent="0.25">
      <c r="A83" s="188">
        <v>78</v>
      </c>
      <c r="B83" s="211" t="s">
        <v>91</v>
      </c>
      <c r="C83" s="188">
        <v>6</v>
      </c>
      <c r="D83" s="208">
        <v>1.3326226012793176E-2</v>
      </c>
      <c r="E83" s="204">
        <v>4.5999999999999996</v>
      </c>
      <c r="F83" s="208">
        <v>1.156011258544431E-2</v>
      </c>
    </row>
    <row r="84" spans="1:6" ht="15.75" x14ac:dyDescent="0.25">
      <c r="A84" s="188">
        <v>79</v>
      </c>
      <c r="B84" s="211" t="s">
        <v>47</v>
      </c>
      <c r="C84" s="188">
        <v>2</v>
      </c>
      <c r="D84" s="208">
        <v>0</v>
      </c>
      <c r="E84" s="204">
        <v>32.200000000000003</v>
      </c>
      <c r="F84" s="208">
        <v>8.092078809811018E-2</v>
      </c>
    </row>
    <row r="85" spans="1:6" ht="15.75" x14ac:dyDescent="0.25">
      <c r="A85" s="188">
        <v>80</v>
      </c>
      <c r="B85" s="211" t="s">
        <v>85</v>
      </c>
      <c r="C85" s="188">
        <v>2</v>
      </c>
      <c r="D85" s="208">
        <v>0</v>
      </c>
      <c r="E85" s="204">
        <v>95.7</v>
      </c>
      <c r="F85" s="208">
        <v>0.24050060313630883</v>
      </c>
    </row>
    <row r="86" spans="1:6" ht="15.75" x14ac:dyDescent="0.25">
      <c r="A86" s="188">
        <v>81</v>
      </c>
      <c r="B86" s="211" t="s">
        <v>110</v>
      </c>
      <c r="C86" s="188">
        <v>0</v>
      </c>
      <c r="D86" s="208">
        <v>0</v>
      </c>
      <c r="E86" s="204">
        <v>504</v>
      </c>
      <c r="F86" s="208">
        <v>1.2665862484921593</v>
      </c>
    </row>
    <row r="87" spans="1:6" ht="15.75" x14ac:dyDescent="0.25">
      <c r="A87" s="188">
        <v>82</v>
      </c>
      <c r="B87" s="211" t="s">
        <v>12</v>
      </c>
      <c r="C87" s="188">
        <v>0</v>
      </c>
      <c r="D87" s="208">
        <v>0</v>
      </c>
      <c r="E87" s="204">
        <v>4485.8</v>
      </c>
      <c r="F87" s="208">
        <v>11.273120225170889</v>
      </c>
    </row>
    <row r="88" spans="1:6" ht="15.75" x14ac:dyDescent="0.25">
      <c r="A88" s="188">
        <v>83</v>
      </c>
      <c r="B88" s="211" t="s">
        <v>115</v>
      </c>
      <c r="C88" s="188">
        <v>0</v>
      </c>
      <c r="D88" s="208">
        <v>0</v>
      </c>
      <c r="E88" s="204">
        <v>471.4</v>
      </c>
      <c r="F88" s="208">
        <v>1.1846602332127061</v>
      </c>
    </row>
    <row r="89" spans="1:6" ht="15.75" x14ac:dyDescent="0.25">
      <c r="A89" s="188">
        <v>84</v>
      </c>
      <c r="B89" s="211" t="s">
        <v>118</v>
      </c>
      <c r="C89" s="188">
        <v>0</v>
      </c>
      <c r="D89" s="208">
        <v>0</v>
      </c>
      <c r="E89" s="204">
        <v>0</v>
      </c>
      <c r="F89" s="208">
        <v>0</v>
      </c>
    </row>
    <row r="90" spans="1:6" ht="15.75" x14ac:dyDescent="0.25">
      <c r="A90" s="206">
        <v>85</v>
      </c>
      <c r="B90" s="212" t="s">
        <v>120</v>
      </c>
      <c r="C90" s="206">
        <v>0</v>
      </c>
      <c r="D90" s="208">
        <v>0</v>
      </c>
      <c r="E90" s="207">
        <v>8.8000000000000007</v>
      </c>
      <c r="F90" s="208">
        <v>2.2114997989545637E-2</v>
      </c>
    </row>
    <row r="91" spans="1:6" ht="15.75" x14ac:dyDescent="0.25">
      <c r="A91" s="188"/>
      <c r="B91" s="211" t="s">
        <v>129</v>
      </c>
      <c r="C91" s="188">
        <v>45024</v>
      </c>
      <c r="D91" s="214"/>
      <c r="E91" s="188">
        <v>39792</v>
      </c>
      <c r="F91" s="214"/>
    </row>
    <row r="92" spans="1:6" ht="15.75" x14ac:dyDescent="0.25">
      <c r="A92" s="194"/>
      <c r="C92" s="194"/>
    </row>
  </sheetData>
  <mergeCells count="1">
    <mergeCell ref="A3:F3"/>
  </mergeCells>
  <pageMargins left="0.78740157480314965" right="0.59055118110236227" top="0.59055118110236227" bottom="0.39370078740157483" header="0.19685039370078741" footer="0"/>
  <pageSetup paperSize="9" scale="98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семейная</vt:lpstr>
      <vt:lpstr>дви</vt:lpstr>
      <vt:lpstr>сельская</vt:lpstr>
      <vt:lpstr>исходник</vt:lpstr>
      <vt:lpstr>Итог_сем без реф</vt:lpstr>
      <vt:lpstr>Сельская_расчет</vt:lpstr>
      <vt:lpstr>Сельская_итог</vt:lpstr>
      <vt:lpstr>Сельская_итог!Заголовки_для_печати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Тихонова Н.А.</cp:lastModifiedBy>
  <cp:lastPrinted>2021-04-05T11:22:14Z</cp:lastPrinted>
  <dcterms:created xsi:type="dcterms:W3CDTF">2021-01-25T13:09:45Z</dcterms:created>
  <dcterms:modified xsi:type="dcterms:W3CDTF">2021-05-26T09:33:43Z</dcterms:modified>
</cp:coreProperties>
</file>