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2330"/>
  </bookViews>
  <sheets>
    <sheet name="2019-2022" sheetId="1" r:id="rId1"/>
  </sheets>
  <definedNames>
    <definedName name="_xlnm._FilterDatabase" localSheetId="0" hidden="1">'2019-2022'!$A$6:$Y$6</definedName>
    <definedName name="_xlnm.Print_Titles" localSheetId="0">'2019-2022'!$A:$F,'2019-2022'!$4:$6</definedName>
    <definedName name="_xlnm.Print_Area" localSheetId="0">'2019-2022'!$A$1:$U$36</definedName>
  </definedNames>
  <calcPr calcId="162913"/>
</workbook>
</file>

<file path=xl/calcChain.xml><?xml version="1.0" encoding="utf-8"?>
<calcChain xmlns="http://schemas.openxmlformats.org/spreadsheetml/2006/main">
  <c r="O7" i="1" l="1"/>
  <c r="U7" i="1" l="1"/>
  <c r="R7" i="1"/>
  <c r="T32" i="1" l="1"/>
  <c r="Q32" i="1"/>
  <c r="P32" i="1"/>
  <c r="M32" i="1"/>
  <c r="L32" i="1"/>
  <c r="H32" i="1"/>
  <c r="T28" i="1" l="1"/>
  <c r="T29" i="1" s="1"/>
  <c r="P28" i="1"/>
  <c r="P29" i="1" s="1"/>
  <c r="M28" i="1"/>
  <c r="M29" i="1" s="1"/>
  <c r="L28" i="1"/>
  <c r="L29" i="1" s="1"/>
  <c r="H28" i="1"/>
  <c r="H29" i="1" s="1"/>
  <c r="T17" i="1"/>
  <c r="T11" i="1" s="1"/>
  <c r="T12" i="1" s="1"/>
  <c r="Q17" i="1"/>
  <c r="Q11" i="1" s="1"/>
  <c r="P17" i="1"/>
  <c r="P11" i="1" s="1"/>
  <c r="P12" i="1" s="1"/>
  <c r="M17" i="1"/>
  <c r="M11" i="1" s="1"/>
  <c r="M12" i="1" s="1"/>
  <c r="L17" i="1"/>
  <c r="L11" i="1" s="1"/>
  <c r="L12" i="1" s="1"/>
  <c r="H17" i="1"/>
  <c r="H11" i="1" s="1"/>
  <c r="H12" i="1" s="1"/>
  <c r="U35" i="1"/>
  <c r="U34" i="1"/>
  <c r="U31" i="1"/>
  <c r="U30" i="1"/>
  <c r="U26" i="1"/>
  <c r="U25" i="1"/>
  <c r="U24" i="1"/>
  <c r="U23" i="1"/>
  <c r="U22" i="1"/>
  <c r="U20" i="1"/>
  <c r="U19" i="1"/>
  <c r="U16" i="1"/>
  <c r="U14" i="1"/>
  <c r="U13" i="1"/>
  <c r="S35" i="1"/>
  <c r="R35" i="1"/>
  <c r="S34" i="1"/>
  <c r="R34" i="1"/>
  <c r="S32" i="1"/>
  <c r="S31" i="1"/>
  <c r="R31" i="1"/>
  <c r="S30" i="1"/>
  <c r="R30" i="1"/>
  <c r="S26" i="1"/>
  <c r="R26" i="1"/>
  <c r="S25" i="1"/>
  <c r="R25" i="1"/>
  <c r="S24" i="1"/>
  <c r="R24" i="1"/>
  <c r="S23" i="1"/>
  <c r="R23" i="1"/>
  <c r="S22" i="1"/>
  <c r="R22" i="1"/>
  <c r="S20" i="1"/>
  <c r="R20" i="1"/>
  <c r="S19" i="1"/>
  <c r="R19" i="1"/>
  <c r="S16" i="1"/>
  <c r="S14" i="1"/>
  <c r="R14" i="1"/>
  <c r="S13" i="1"/>
  <c r="R13" i="1"/>
  <c r="O35" i="1"/>
  <c r="N35" i="1"/>
  <c r="O34" i="1"/>
  <c r="N34" i="1"/>
  <c r="O32" i="1"/>
  <c r="O31" i="1"/>
  <c r="N31" i="1"/>
  <c r="O30" i="1"/>
  <c r="N30" i="1"/>
  <c r="O26" i="1"/>
  <c r="N26" i="1"/>
  <c r="O25" i="1"/>
  <c r="N25" i="1"/>
  <c r="O24" i="1"/>
  <c r="N24" i="1"/>
  <c r="O23" i="1"/>
  <c r="N23" i="1"/>
  <c r="O22" i="1"/>
  <c r="N22" i="1"/>
  <c r="O20" i="1"/>
  <c r="N20" i="1"/>
  <c r="O19" i="1"/>
  <c r="N19" i="1"/>
  <c r="O16" i="1"/>
  <c r="N16" i="1"/>
  <c r="O14" i="1"/>
  <c r="N14" i="1"/>
  <c r="O13" i="1"/>
  <c r="N13" i="1"/>
  <c r="I7" i="1"/>
  <c r="J7" i="1"/>
  <c r="K7" i="1"/>
  <c r="Q12" i="1" l="1"/>
  <c r="O17" i="1"/>
  <c r="U32" i="1"/>
  <c r="R32" i="1"/>
  <c r="Q28" i="1"/>
  <c r="U28" i="1" s="1"/>
  <c r="O28" i="1"/>
  <c r="N32" i="1"/>
  <c r="T9" i="1"/>
  <c r="R28" i="1"/>
  <c r="P9" i="1"/>
  <c r="L9" i="1"/>
  <c r="M9" i="1"/>
  <c r="N28" i="1"/>
  <c r="H9" i="1"/>
  <c r="S17" i="1"/>
  <c r="U17" i="1"/>
  <c r="R17" i="1"/>
  <c r="N17" i="1"/>
  <c r="U11" i="1"/>
  <c r="S11" i="1"/>
  <c r="O11" i="1"/>
  <c r="R11" i="1"/>
  <c r="N11" i="1"/>
  <c r="C32" i="1"/>
  <c r="C28" i="1" s="1"/>
  <c r="C29" i="1" s="1"/>
  <c r="B29" i="1"/>
  <c r="C26" i="1"/>
  <c r="C17" i="1"/>
  <c r="C11" i="1" s="1"/>
  <c r="C12" i="1" s="1"/>
  <c r="B12" i="1"/>
  <c r="B10" i="1"/>
  <c r="B8" i="1"/>
  <c r="R9" i="1" l="1"/>
  <c r="Q9" i="1"/>
  <c r="U9" i="1" s="1"/>
  <c r="S28" i="1"/>
  <c r="Q29" i="1"/>
  <c r="T7" i="1"/>
  <c r="T10" i="1"/>
  <c r="O9" i="1"/>
  <c r="M10" i="1"/>
  <c r="P7" i="1"/>
  <c r="P10" i="1"/>
  <c r="L7" i="1"/>
  <c r="L8" i="1" s="1"/>
  <c r="L10" i="1"/>
  <c r="H7" i="1"/>
  <c r="H8" i="1" s="1"/>
  <c r="H10" i="1"/>
  <c r="M7" i="1"/>
  <c r="M8" i="1" s="1"/>
  <c r="N9" i="1"/>
  <c r="C9" i="1"/>
  <c r="Q10" i="1" l="1"/>
  <c r="Q7" i="1"/>
  <c r="Q8" i="1" s="1"/>
  <c r="S9" i="1"/>
  <c r="T8" i="1"/>
  <c r="S7" i="1"/>
  <c r="P8" i="1"/>
  <c r="C10" i="1"/>
  <c r="C7" i="1"/>
  <c r="C8" i="1" s="1"/>
</calcChain>
</file>

<file path=xl/sharedStrings.xml><?xml version="1.0" encoding="utf-8"?>
<sst xmlns="http://schemas.openxmlformats.org/spreadsheetml/2006/main" count="63" uniqueCount="51">
  <si>
    <t xml:space="preserve">Структура источников финансирования дефицита федерального бюджета </t>
  </si>
  <si>
    <t>млн. рублей</t>
  </si>
  <si>
    <t>Наименование источника</t>
  </si>
  <si>
    <t>2020 год</t>
  </si>
  <si>
    <t>2021 год</t>
  </si>
  <si>
    <t>2022 год</t>
  </si>
  <si>
    <t>Показатели, установленные Федеральным законом № 349-ФЗ (с изм.) и в расчетах к нему</t>
  </si>
  <si>
    <t>Федеральный закон от 05.10.2015 № 276-ФЗ
"Об исполнении федерального бюджета за 2014 год"</t>
  </si>
  <si>
    <t>Показатели, установленные Федеральным законом № 384-ФЗ (с изм.) и в расчетах к нему</t>
  </si>
  <si>
    <t>Федеральный закон 
"Об исполнении федерального бюджета за 2015 год", принятый ГД СФ РФ
 26.10.2016</t>
  </si>
  <si>
    <t>Показатели, установленные Федеральным законом № 359-ФЗ и в расчетах к нему</t>
  </si>
  <si>
    <t>Показатели, установленные Федеральным законом № 359-ФЗ с учетом изменений</t>
  </si>
  <si>
    <t>законопроект</t>
  </si>
  <si>
    <t>% к утвержденному показателю 
2016 года</t>
  </si>
  <si>
    <t>% к уточненному показателю 2016 года</t>
  </si>
  <si>
    <t>% к предыдущему году</t>
  </si>
  <si>
    <t>% к предыдущему бюджетному циклу</t>
  </si>
  <si>
    <t>5=4/2</t>
  </si>
  <si>
    <t>6=4/3</t>
  </si>
  <si>
    <t>9=8/4</t>
  </si>
  <si>
    <t>10=8/7</t>
  </si>
  <si>
    <t>12=11/8</t>
  </si>
  <si>
    <t>ДЕФИЦИТ (-), ПРОФИЦИТ (+)</t>
  </si>
  <si>
    <t>% к ВВП</t>
  </si>
  <si>
    <t>ИСТОЧНИКИ ФИНАНСИРОВАНИЯ ДЕФИЦИТА ФЕДЕРАЛЬНОГО БЮДЖЕТА</t>
  </si>
  <si>
    <t>ИСТОЧНИКИ ВНУТРЕННЕГО ФИНАНСИРОВАНИЯ ДЕФИЦИТА ФЕДЕРАЛЬНОГО БЮДЖЕТА</t>
  </si>
  <si>
    <t>Государственные ценные бумаги Российской Федерации, номинальная стоимость которых указана в валюте Российской Федерации</t>
  </si>
  <si>
    <t>Изменение остатков средств на счетах по учету средств федерального бюджета в течение соответствующего финансового года</t>
  </si>
  <si>
    <t>из них:</t>
  </si>
  <si>
    <t>изменение остатков средств на счетах по учету средств федерального бюджета для зачисления дополнительных нефтегазовых доходов в иностранной валюте</t>
  </si>
  <si>
    <t>Иные источники внутреннего финансирования дефицита федерального бюджета</t>
  </si>
  <si>
    <t>Поступление от продажи акций и иных форм участия в капитале, находящихся в собственности Российской Федерации</t>
  </si>
  <si>
    <t>Государственные запасы драгоценных металлов и драгоценных камней</t>
  </si>
  <si>
    <t>Курсовая разница</t>
  </si>
  <si>
    <t>Исполнение государственных гарантий Российской Федерации в валюте Российской Федерации, в случае, если исполнение гарантом государственных гарантий Российской Федерации ведет к возникновению права регрессного требования гаранта к принципалу, либо обусловлено уступкой гаранту прав требования бенефициара к принципалу</t>
  </si>
  <si>
    <t>Бюджетные кредиты, предоставленные из федерального бюджета другим бюджетам бюджетной системы Российской Федерации</t>
  </si>
  <si>
    <t>Бюджетные кредиты, предоставленные федеральным бюджетом внутри страны за счет средств целевых иностранных кредитов (заимствований)</t>
  </si>
  <si>
    <t>Прочие бюджетные кредиты (ссуды), предоставленные федеральным бюджетом внутри страны</t>
  </si>
  <si>
    <t>Прочие источники внутреннего финансирования дефицита федерального бюджета</t>
  </si>
  <si>
    <t>Операции по управлению остатками средств на единых счетах бюджетов</t>
  </si>
  <si>
    <t>ИСТОЧНИКИ ВНЕШНЕГО ФИНАНСИРОВАНИЯ ДЕФИЦИТА ФЕДЕРАЛЬНОГО БЮДЖЕТА</t>
  </si>
  <si>
    <t xml:space="preserve">Государственные ценные бумаги Российской Федерации, номинальная стоимость которых указана в иностранной валюте </t>
  </si>
  <si>
    <t>Кредиты иностранных государств, включая целевые иностранные кредиты (заимствования), международных финансовых организаций, иных субъектов международного права, иностранных юридических лиц в иностранной валюте</t>
  </si>
  <si>
    <t>Иные источники внешнего финансирования дефицита федерального бюджета</t>
  </si>
  <si>
    <t>в том числе:</t>
  </si>
  <si>
    <t>Исполнение государственных гарантий Российской Федерации в иностранной валюте, в случае, если исполнение гарантом государственных гарантий Российской Федерации ведет к возникновению права регрессного требования гаранта к принципалу, либо обусловлено уступкой гаранту прав требования бенефициара к принципалу</t>
  </si>
  <si>
    <t>Государственные финансовые и государственные экспортные кредиты</t>
  </si>
  <si>
    <t>Прочие источники внешнего финансирования дефицитов бюджетов</t>
  </si>
  <si>
    <t>Приложение № 6
к Заключению Счетной палаты Российской Федерации 
на проект федерального закона
 «О федеральном бюджете на 2021 год и на плановый период 2022 и 2023 годов»</t>
  </si>
  <si>
    <t>2023 год</t>
  </si>
  <si>
    <t>показатели, установленные Федеральным законом № 380-ФЗ (с изменениями) и в расчетах к 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</si>
</sst>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0.0"/>
    <numFmt numFmtId="166" formatCode="#,##0.0_ ;\-#,##0.0\ "/>
  </numFmts>
  <fonts count="16" x14ac:knownFonts="1"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Fill="1"/>
    <xf numFmtId="0" fontId="2" fillId="0" borderId="0" xfId="0" applyFont="1" applyFill="1"/>
    <xf numFmtId="49" fontId="3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164" fontId="11" fillId="0" borderId="2" xfId="0" applyNumberFormat="1" applyFont="1" applyFill="1" applyBorder="1"/>
    <xf numFmtId="164" fontId="11" fillId="0" borderId="0" xfId="0" applyNumberFormat="1" applyFont="1" applyFill="1" applyBorder="1"/>
    <xf numFmtId="164" fontId="1" fillId="0" borderId="0" xfId="0" applyNumberFormat="1" applyFont="1" applyFill="1"/>
    <xf numFmtId="0" fontId="12" fillId="0" borderId="1" xfId="0" applyFont="1" applyFill="1" applyBorder="1" applyAlignment="1">
      <alignment horizontal="justify" vertical="center" wrapText="1"/>
    </xf>
    <xf numFmtId="165" fontId="5" fillId="0" borderId="1" xfId="0" applyNumberFormat="1" applyFont="1" applyFill="1" applyBorder="1"/>
    <xf numFmtId="165" fontId="5" fillId="0" borderId="0" xfId="0" applyNumberFormat="1" applyFont="1" applyFill="1" applyBorder="1"/>
    <xf numFmtId="0" fontId="10" fillId="0" borderId="1" xfId="0" applyFont="1" applyFill="1" applyBorder="1" applyAlignment="1">
      <alignment horizontal="justify" vertical="center" wrapText="1"/>
    </xf>
    <xf numFmtId="164" fontId="11" fillId="0" borderId="1" xfId="0" applyNumberFormat="1" applyFont="1" applyFill="1" applyBorder="1"/>
    <xf numFmtId="0" fontId="12" fillId="0" borderId="1" xfId="0" applyFont="1" applyFill="1" applyBorder="1" applyAlignment="1">
      <alignment horizontal="left" vertical="center" wrapText="1" indent="1"/>
    </xf>
    <xf numFmtId="164" fontId="5" fillId="0" borderId="1" xfId="0" applyNumberFormat="1" applyFont="1" applyFill="1" applyBorder="1"/>
    <xf numFmtId="164" fontId="5" fillId="0" borderId="0" xfId="0" applyNumberFormat="1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 indent="3"/>
    </xf>
    <xf numFmtId="164" fontId="5" fillId="0" borderId="1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center" wrapText="1" indent="3"/>
    </xf>
    <xf numFmtId="164" fontId="9" fillId="0" borderId="0" xfId="0" applyNumberFormat="1" applyFont="1" applyFill="1"/>
    <xf numFmtId="0" fontId="9" fillId="0" borderId="0" xfId="0" applyFont="1" applyFill="1"/>
    <xf numFmtId="2" fontId="5" fillId="0" borderId="1" xfId="0" applyNumberFormat="1" applyFont="1" applyFill="1" applyBorder="1"/>
    <xf numFmtId="0" fontId="12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164" fontId="2" fillId="2" borderId="0" xfId="0" applyNumberFormat="1" applyFont="1" applyFill="1"/>
    <xf numFmtId="0" fontId="7" fillId="0" borderId="1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/>
    <xf numFmtId="166" fontId="15" fillId="0" borderId="3" xfId="1" applyNumberFormat="1" applyFont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49"/>
  <sheetViews>
    <sheetView tabSelected="1" view="pageBreakPreview" zoomScaleNormal="100" zoomScaleSheetLayoutView="100" workbookViewId="0">
      <selection activeCell="AA11" sqref="AA11"/>
    </sheetView>
  </sheetViews>
  <sheetFormatPr defaultRowHeight="10.5" x14ac:dyDescent="0.2"/>
  <cols>
    <col min="1" max="1" width="41" style="1" customWidth="1"/>
    <col min="2" max="2" width="12.5703125" style="2" hidden="1" customWidth="1"/>
    <col min="3" max="3" width="15.5703125" style="2" hidden="1" customWidth="1"/>
    <col min="4" max="4" width="12.140625" style="2" hidden="1" customWidth="1"/>
    <col min="5" max="5" width="16.42578125" style="2" hidden="1" customWidth="1"/>
    <col min="6" max="7" width="12" style="2" hidden="1" customWidth="1"/>
    <col min="8" max="8" width="16.140625" style="2" customWidth="1"/>
    <col min="9" max="9" width="12" style="2" hidden="1" customWidth="1"/>
    <col min="10" max="10" width="11.5703125" style="2" hidden="1" customWidth="1"/>
    <col min="11" max="11" width="10.28515625" style="2" hidden="1" customWidth="1"/>
    <col min="12" max="12" width="15.5703125" style="2" customWidth="1"/>
    <col min="13" max="13" width="11" style="2" customWidth="1"/>
    <col min="14" max="14" width="11.5703125" style="2" bestFit="1" customWidth="1"/>
    <col min="15" max="15" width="10.7109375" style="2" bestFit="1" customWidth="1"/>
    <col min="16" max="16" width="14.5703125" style="2" customWidth="1"/>
    <col min="17" max="17" width="11.140625" style="2" customWidth="1"/>
    <col min="18" max="18" width="12.7109375" style="2" customWidth="1"/>
    <col min="19" max="19" width="11.5703125" style="2" customWidth="1"/>
    <col min="20" max="20" width="11" style="2" customWidth="1"/>
    <col min="21" max="21" width="11.7109375" style="2" customWidth="1"/>
    <col min="22" max="23" width="9.5703125" style="2" customWidth="1"/>
    <col min="24" max="16384" width="9.140625" style="1"/>
  </cols>
  <sheetData>
    <row r="1" spans="1:25" ht="66" customHeight="1" x14ac:dyDescent="0.25">
      <c r="E1" s="3"/>
      <c r="F1" s="3"/>
      <c r="H1" s="3"/>
      <c r="I1" s="3"/>
      <c r="J1" s="3"/>
      <c r="K1" s="3"/>
      <c r="L1" s="3"/>
      <c r="M1" s="3"/>
      <c r="N1" s="3"/>
      <c r="O1" s="40" t="s">
        <v>48</v>
      </c>
      <c r="P1" s="40"/>
      <c r="Q1" s="40"/>
      <c r="R1" s="40"/>
      <c r="S1" s="40"/>
      <c r="T1" s="40"/>
      <c r="U1" s="40"/>
      <c r="V1" s="4"/>
      <c r="W1" s="4"/>
    </row>
    <row r="2" spans="1:25" ht="27" customHeight="1" x14ac:dyDescent="0.2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5"/>
      <c r="W2" s="5"/>
    </row>
    <row r="3" spans="1:25" ht="12.75" x14ac:dyDescent="0.2"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S3" s="6"/>
      <c r="T3" s="6"/>
      <c r="U3" s="6" t="s">
        <v>1</v>
      </c>
      <c r="V3" s="6"/>
      <c r="W3" s="6"/>
    </row>
    <row r="4" spans="1:25" ht="15" customHeight="1" x14ac:dyDescent="0.2">
      <c r="A4" s="42" t="s">
        <v>2</v>
      </c>
      <c r="B4" s="7"/>
      <c r="C4" s="7"/>
      <c r="D4" s="37"/>
      <c r="E4" s="37"/>
      <c r="F4" s="37"/>
      <c r="G4" s="37"/>
      <c r="H4" s="43" t="s">
        <v>3</v>
      </c>
      <c r="I4" s="43"/>
      <c r="J4" s="8"/>
      <c r="K4" s="8"/>
      <c r="L4" s="43" t="s">
        <v>4</v>
      </c>
      <c r="M4" s="43"/>
      <c r="N4" s="43"/>
      <c r="O4" s="43"/>
      <c r="P4" s="43" t="s">
        <v>5</v>
      </c>
      <c r="Q4" s="43"/>
      <c r="R4" s="43"/>
      <c r="S4" s="43"/>
      <c r="T4" s="43" t="s">
        <v>49</v>
      </c>
      <c r="U4" s="43"/>
      <c r="V4" s="9"/>
      <c r="W4" s="10"/>
    </row>
    <row r="5" spans="1:25" ht="65.25" customHeight="1" x14ac:dyDescent="0.2">
      <c r="A5" s="42"/>
      <c r="B5" s="37" t="s">
        <v>6</v>
      </c>
      <c r="C5" s="37" t="s">
        <v>7</v>
      </c>
      <c r="D5" s="37" t="s">
        <v>8</v>
      </c>
      <c r="E5" s="37" t="s">
        <v>9</v>
      </c>
      <c r="F5" s="37" t="s">
        <v>10</v>
      </c>
      <c r="G5" s="37" t="s">
        <v>11</v>
      </c>
      <c r="H5" s="37" t="s">
        <v>50</v>
      </c>
      <c r="I5" s="37" t="s">
        <v>12</v>
      </c>
      <c r="J5" s="37" t="s">
        <v>13</v>
      </c>
      <c r="K5" s="37" t="s">
        <v>14</v>
      </c>
      <c r="L5" s="37" t="s">
        <v>50</v>
      </c>
      <c r="M5" s="37" t="s">
        <v>12</v>
      </c>
      <c r="N5" s="37" t="s">
        <v>15</v>
      </c>
      <c r="O5" s="37" t="s">
        <v>16</v>
      </c>
      <c r="P5" s="37" t="s">
        <v>50</v>
      </c>
      <c r="Q5" s="37" t="s">
        <v>12</v>
      </c>
      <c r="R5" s="37" t="s">
        <v>15</v>
      </c>
      <c r="S5" s="37" t="s">
        <v>16</v>
      </c>
      <c r="T5" s="37" t="s">
        <v>12</v>
      </c>
      <c r="U5" s="37" t="s">
        <v>15</v>
      </c>
      <c r="V5" s="11"/>
      <c r="W5" s="11"/>
    </row>
    <row r="6" spans="1:25" x14ac:dyDescent="0.2">
      <c r="A6" s="12">
        <v>1</v>
      </c>
      <c r="B6" s="13">
        <v>2</v>
      </c>
      <c r="C6" s="13">
        <v>3</v>
      </c>
      <c r="D6" s="13">
        <v>4</v>
      </c>
      <c r="E6" s="13">
        <v>5</v>
      </c>
      <c r="F6" s="13">
        <v>4</v>
      </c>
      <c r="G6" s="13">
        <v>5</v>
      </c>
      <c r="H6" s="13">
        <v>2</v>
      </c>
      <c r="I6" s="13">
        <v>3</v>
      </c>
      <c r="J6" s="13">
        <v>7</v>
      </c>
      <c r="K6" s="13">
        <v>8</v>
      </c>
      <c r="L6" s="13">
        <v>3</v>
      </c>
      <c r="M6" s="13">
        <v>4</v>
      </c>
      <c r="N6" s="13" t="s">
        <v>17</v>
      </c>
      <c r="O6" s="13" t="s">
        <v>18</v>
      </c>
      <c r="P6" s="13">
        <v>7</v>
      </c>
      <c r="Q6" s="13">
        <v>8</v>
      </c>
      <c r="R6" s="13" t="s">
        <v>19</v>
      </c>
      <c r="S6" s="13" t="s">
        <v>20</v>
      </c>
      <c r="T6" s="13">
        <v>11</v>
      </c>
      <c r="U6" s="13" t="s">
        <v>21</v>
      </c>
      <c r="V6" s="11"/>
      <c r="W6" s="11"/>
    </row>
    <row r="7" spans="1:25" ht="12.75" x14ac:dyDescent="0.2">
      <c r="A7" s="14" t="s">
        <v>22</v>
      </c>
      <c r="B7" s="15">
        <v>278641.2</v>
      </c>
      <c r="C7" s="15">
        <f>-C9</f>
        <v>-334695.40000000026</v>
      </c>
      <c r="D7" s="15">
        <v>-2165946.9999999995</v>
      </c>
      <c r="E7" s="15">
        <v>-1961009.5999999999</v>
      </c>
      <c r="F7" s="15">
        <v>-2008086.7</v>
      </c>
      <c r="G7" s="15">
        <v>-1331388.2999999998</v>
      </c>
      <c r="H7" s="15">
        <f>-H9</f>
        <v>927583.13679999975</v>
      </c>
      <c r="I7" s="15">
        <f t="shared" ref="I7:M7" si="0">-I9</f>
        <v>-2008086.7</v>
      </c>
      <c r="J7" s="15">
        <f t="shared" si="0"/>
        <v>93.683146250607621</v>
      </c>
      <c r="K7" s="15">
        <f t="shared" si="0"/>
        <v>141.29903349759047</v>
      </c>
      <c r="L7" s="15">
        <f t="shared" si="0"/>
        <v>701394.49780000001</v>
      </c>
      <c r="M7" s="15">
        <f t="shared" si="0"/>
        <v>-2754966.4622999998</v>
      </c>
      <c r="N7" s="15">
        <v>2</v>
      </c>
      <c r="O7" s="15">
        <f>M7/L7%</f>
        <v>-392.78415655401506</v>
      </c>
      <c r="P7" s="15">
        <f t="shared" ref="P7:Q7" si="1">-P9</f>
        <v>372658.99680000037</v>
      </c>
      <c r="Q7" s="15">
        <f t="shared" si="1"/>
        <v>-1247494.9669999999</v>
      </c>
      <c r="R7" s="15">
        <f>Q7/M7%</f>
        <v>45.281675260704318</v>
      </c>
      <c r="S7" s="15">
        <f>Q7/P7%</f>
        <v>-334.75509184325659</v>
      </c>
      <c r="T7" s="15">
        <f t="shared" ref="T7" si="2">-T9</f>
        <v>-1408621.2517999997</v>
      </c>
      <c r="U7" s="15">
        <f>T7/Q7%</f>
        <v>112.91598676245398</v>
      </c>
      <c r="V7" s="16"/>
      <c r="W7" s="16"/>
      <c r="X7" s="17"/>
      <c r="Y7" s="17"/>
    </row>
    <row r="8" spans="1:25" ht="12.75" x14ac:dyDescent="0.2">
      <c r="A8" s="18" t="s">
        <v>23</v>
      </c>
      <c r="B8" s="19" t="e">
        <f>B7/1000/$B$37%</f>
        <v>#DIV/0!</v>
      </c>
      <c r="C8" s="19" t="e">
        <f>-C7/1000/$C$37%</f>
        <v>#DIV/0!</v>
      </c>
      <c r="D8" s="19">
        <v>2.9462653880160508</v>
      </c>
      <c r="E8" s="19">
        <v>2.4268629268491897</v>
      </c>
      <c r="F8" s="19">
        <v>2.1774014356349758</v>
      </c>
      <c r="G8" s="19">
        <v>1.4465762756798337</v>
      </c>
      <c r="H8" s="19">
        <f>H7/1000/H$38%</f>
        <v>0.81631169029578177</v>
      </c>
      <c r="I8" s="19">
        <v>-2.1774014356349758</v>
      </c>
      <c r="J8" s="19"/>
      <c r="K8" s="19"/>
      <c r="L8" s="19">
        <f>L7/1000/L$38%</f>
        <v>0.58116822673527402</v>
      </c>
      <c r="M8" s="19">
        <f>M7/1000/M$38%</f>
        <v>-2.3845710422996027</v>
      </c>
      <c r="N8" s="19"/>
      <c r="O8" s="38"/>
      <c r="P8" s="19">
        <f>P7/1000/P$38%</f>
        <v>0.28921924470314347</v>
      </c>
      <c r="Q8" s="19">
        <f>Q7/1000/Q$38%</f>
        <v>-1.004238318990847</v>
      </c>
      <c r="R8" s="19"/>
      <c r="S8" s="19"/>
      <c r="T8" s="19">
        <f>T7/1000/T$38%</f>
        <v>-1.0605330832241644</v>
      </c>
      <c r="U8" s="19"/>
      <c r="V8" s="20"/>
      <c r="W8" s="20"/>
    </row>
    <row r="9" spans="1:25" ht="30" customHeight="1" x14ac:dyDescent="0.2">
      <c r="A9" s="21" t="s">
        <v>24</v>
      </c>
      <c r="B9" s="22">
        <v>-278641.2</v>
      </c>
      <c r="C9" s="22">
        <f>C11+C28</f>
        <v>334695.40000000026</v>
      </c>
      <c r="D9" s="22">
        <v>2165946.9999999995</v>
      </c>
      <c r="E9" s="22">
        <v>1961009.5999999999</v>
      </c>
      <c r="F9" s="22">
        <v>2008086.7</v>
      </c>
      <c r="G9" s="22">
        <v>1331388.2999999998</v>
      </c>
      <c r="H9" s="22">
        <f>H11+H28</f>
        <v>-927583.13679999975</v>
      </c>
      <c r="I9" s="22">
        <v>2008086.7</v>
      </c>
      <c r="J9" s="22">
        <v>-93.683146250607621</v>
      </c>
      <c r="K9" s="22">
        <v>-141.29903349759047</v>
      </c>
      <c r="L9" s="22">
        <f t="shared" ref="L9:M9" si="3">L11+L28</f>
        <v>-701394.49780000001</v>
      </c>
      <c r="M9" s="22">
        <f t="shared" si="3"/>
        <v>2754966.4622999998</v>
      </c>
      <c r="N9" s="15">
        <f>M9/H9%</f>
        <v>-297.00480237320335</v>
      </c>
      <c r="O9" s="15">
        <f>M9/L9%</f>
        <v>-392.78415655401506</v>
      </c>
      <c r="P9" s="22">
        <f>P11+P28</f>
        <v>-372658.99680000037</v>
      </c>
      <c r="Q9" s="22">
        <f>Q11+Q28</f>
        <v>1247494.9669999999</v>
      </c>
      <c r="R9" s="15">
        <f>Q9/M9%</f>
        <v>45.281675260704318</v>
      </c>
      <c r="S9" s="15">
        <f>Q9/P9%</f>
        <v>-334.75509184325659</v>
      </c>
      <c r="T9" s="22">
        <f>T11+T28</f>
        <v>1408621.2517999997</v>
      </c>
      <c r="U9" s="15">
        <f>T9/Q9%</f>
        <v>112.91598676245398</v>
      </c>
      <c r="V9" s="16"/>
      <c r="W9" s="16"/>
      <c r="X9" s="17"/>
      <c r="Y9" s="17"/>
    </row>
    <row r="10" spans="1:25" ht="12.75" x14ac:dyDescent="0.2">
      <c r="A10" s="18" t="s">
        <v>23</v>
      </c>
      <c r="B10" s="19" t="e">
        <f>-B9/1000/$B$37%</f>
        <v>#DIV/0!</v>
      </c>
      <c r="C10" s="19" t="e">
        <f>C9/1000/$C$37%</f>
        <v>#DIV/0!</v>
      </c>
      <c r="D10" s="19">
        <v>2.9462653880160508</v>
      </c>
      <c r="E10" s="19">
        <v>2.4268629268491897</v>
      </c>
      <c r="F10" s="19">
        <v>2.1774014356349758</v>
      </c>
      <c r="G10" s="19">
        <v>1.4465762756798337</v>
      </c>
      <c r="H10" s="19">
        <f>H9/1000/H$38%</f>
        <v>-0.81631169029578177</v>
      </c>
      <c r="I10" s="19">
        <v>-2.1774014356349758</v>
      </c>
      <c r="J10" s="19"/>
      <c r="K10" s="19"/>
      <c r="L10" s="19">
        <f>L9/1000/L$38%</f>
        <v>-0.58116822673527402</v>
      </c>
      <c r="M10" s="19">
        <f>M9/1000/M$38%</f>
        <v>2.3845710422996027</v>
      </c>
      <c r="N10" s="19"/>
      <c r="O10" s="19"/>
      <c r="P10" s="19">
        <f>P9/1000/P$38%</f>
        <v>-0.28921924470314347</v>
      </c>
      <c r="Q10" s="19">
        <f>Q9/1000/Q$38%</f>
        <v>1.004238318990847</v>
      </c>
      <c r="R10" s="19"/>
      <c r="S10" s="19"/>
      <c r="T10" s="19">
        <f>T9/1000/T$38%</f>
        <v>1.0605330832241644</v>
      </c>
      <c r="U10" s="19"/>
      <c r="V10" s="20"/>
      <c r="W10" s="20"/>
      <c r="X10" s="17"/>
      <c r="Y10" s="17"/>
    </row>
    <row r="11" spans="1:25" ht="36" x14ac:dyDescent="0.2">
      <c r="A11" s="21" t="s">
        <v>25</v>
      </c>
      <c r="B11" s="22">
        <v>-122483.50000000001</v>
      </c>
      <c r="C11" s="22">
        <f>SUM(C13:C17)</f>
        <v>481359.30000000028</v>
      </c>
      <c r="D11" s="22">
        <v>2487860.0999999996</v>
      </c>
      <c r="E11" s="22">
        <v>2256997.4</v>
      </c>
      <c r="F11" s="22">
        <v>2225841</v>
      </c>
      <c r="G11" s="22">
        <v>1457733.7999999998</v>
      </c>
      <c r="H11" s="22">
        <f>H13+H14+H17</f>
        <v>-601608.03679999977</v>
      </c>
      <c r="I11" s="22">
        <v>2225841</v>
      </c>
      <c r="J11" s="22">
        <v>-70.491288461305189</v>
      </c>
      <c r="K11" s="22">
        <v>-107.63446659465536</v>
      </c>
      <c r="L11" s="22">
        <f t="shared" ref="L11:M11" si="4">L13+L14+L17</f>
        <v>-664409.39780000004</v>
      </c>
      <c r="M11" s="22">
        <f t="shared" si="4"/>
        <v>2738073.1138999998</v>
      </c>
      <c r="N11" s="15">
        <f>M11/H11%</f>
        <v>-455.12575404810491</v>
      </c>
      <c r="O11" s="15">
        <f>M11/L11%</f>
        <v>-412.10631923123583</v>
      </c>
      <c r="P11" s="22">
        <f t="shared" ref="P11:Q11" si="5">P13+P14+P17</f>
        <v>-146919.19680000033</v>
      </c>
      <c r="Q11" s="22">
        <f t="shared" si="5"/>
        <v>1391312.2749999999</v>
      </c>
      <c r="R11" s="15">
        <f>Q11/M11%</f>
        <v>50.813554537200488</v>
      </c>
      <c r="S11" s="15">
        <f>Q11/P11%</f>
        <v>-946.99147919654081</v>
      </c>
      <c r="T11" s="22">
        <f>T13+T14+T17</f>
        <v>1627800.9494999999</v>
      </c>
      <c r="U11" s="15">
        <f>T11/Q11%</f>
        <v>116.99752663362365</v>
      </c>
      <c r="V11" s="16"/>
      <c r="W11" s="16"/>
      <c r="X11" s="17"/>
      <c r="Y11" s="17"/>
    </row>
    <row r="12" spans="1:25" ht="12.75" x14ac:dyDescent="0.2">
      <c r="A12" s="18" t="s">
        <v>23</v>
      </c>
      <c r="B12" s="19" t="e">
        <f>-B11/1000/$B$37%</f>
        <v>#DIV/0!</v>
      </c>
      <c r="C12" s="19" t="e">
        <f>C11/1000/$C$37%</f>
        <v>#DIV/0!</v>
      </c>
      <c r="D12" s="19">
        <v>3.384153029993878</v>
      </c>
      <c r="E12" s="19">
        <v>2.793164967705926</v>
      </c>
      <c r="F12" s="19">
        <v>2.4135160045107562</v>
      </c>
      <c r="G12" s="19">
        <v>1.5838528334195301</v>
      </c>
      <c r="H12" s="19">
        <f>H11/1000/H$38%</f>
        <v>-0.5294400619549241</v>
      </c>
      <c r="I12" s="19">
        <v>-2.4135160045107562</v>
      </c>
      <c r="J12" s="19"/>
      <c r="K12" s="19"/>
      <c r="L12" s="19">
        <f>L11/1000/L$38%</f>
        <v>-0.55052275539204731</v>
      </c>
      <c r="M12" s="19">
        <f>M11/1000/M$38%</f>
        <v>2.3699489443708726</v>
      </c>
      <c r="N12" s="19"/>
      <c r="O12" s="19"/>
      <c r="P12" s="33">
        <f t="shared" ref="P12:Q12" si="6">P11/1000/P$38%</f>
        <v>-0.11402343562281748</v>
      </c>
      <c r="Q12" s="19">
        <f t="shared" si="6"/>
        <v>1.1200118134322952</v>
      </c>
      <c r="R12" s="19"/>
      <c r="S12" s="19"/>
      <c r="T12" s="19">
        <f>T11/1000/T$38%</f>
        <v>1.2255506990558791</v>
      </c>
      <c r="U12" s="19"/>
      <c r="V12" s="20"/>
      <c r="W12" s="20"/>
      <c r="X12" s="17"/>
      <c r="Y12" s="17"/>
    </row>
    <row r="13" spans="1:25" ht="36" x14ac:dyDescent="0.2">
      <c r="A13" s="23" t="s">
        <v>26</v>
      </c>
      <c r="B13" s="24">
        <v>135017.39999999997</v>
      </c>
      <c r="C13" s="24">
        <v>1025272.3</v>
      </c>
      <c r="D13" s="24">
        <v>79987.3</v>
      </c>
      <c r="E13" s="24">
        <v>15272.1</v>
      </c>
      <c r="F13" s="24">
        <v>1123903.3</v>
      </c>
      <c r="G13" s="24">
        <v>1123479</v>
      </c>
      <c r="H13" s="24">
        <v>1740216</v>
      </c>
      <c r="I13" s="24"/>
      <c r="J13" s="24"/>
      <c r="K13" s="24"/>
      <c r="L13" s="24">
        <v>1549038.9</v>
      </c>
      <c r="M13" s="24">
        <v>2681585.9545</v>
      </c>
      <c r="N13" s="38">
        <f t="shared" ref="N13:N14" si="7">M13/H13%</f>
        <v>154.09500628082949</v>
      </c>
      <c r="O13" s="38">
        <f>M13/L13%</f>
        <v>173.11288660988436</v>
      </c>
      <c r="P13" s="24">
        <v>1825928.2999999998</v>
      </c>
      <c r="Q13" s="24">
        <v>2056086.4135999999</v>
      </c>
      <c r="R13" s="38">
        <f>Q13/M13%</f>
        <v>76.67426845481711</v>
      </c>
      <c r="S13" s="38">
        <f t="shared" ref="S13:S14" si="8">Q13/P13%</f>
        <v>112.60499186085237</v>
      </c>
      <c r="T13" s="24">
        <v>2400855.3758999999</v>
      </c>
      <c r="U13" s="38">
        <f>T13/Q13%</f>
        <v>116.76821363243893</v>
      </c>
      <c r="V13" s="25"/>
      <c r="W13" s="25"/>
      <c r="X13" s="17"/>
      <c r="Y13" s="17"/>
    </row>
    <row r="14" spans="1:25" ht="36" x14ac:dyDescent="0.2">
      <c r="A14" s="23" t="s">
        <v>27</v>
      </c>
      <c r="B14" s="24">
        <v>-122501.99999999999</v>
      </c>
      <c r="C14" s="24">
        <v>-3247986.3</v>
      </c>
      <c r="D14" s="24">
        <v>2599063.9</v>
      </c>
      <c r="E14" s="24">
        <v>954215.2</v>
      </c>
      <c r="F14" s="24">
        <v>1065531.3</v>
      </c>
      <c r="G14" s="24">
        <v>10391.79999999993</v>
      </c>
      <c r="H14" s="24">
        <v>-2379963.4367999998</v>
      </c>
      <c r="I14" s="24"/>
      <c r="J14" s="24"/>
      <c r="K14" s="24"/>
      <c r="L14" s="24">
        <v>-2319156.8977999999</v>
      </c>
      <c r="M14" s="24">
        <v>94957.198300000004</v>
      </c>
      <c r="N14" s="38">
        <f t="shared" si="7"/>
        <v>-3.9898595428707724</v>
      </c>
      <c r="O14" s="38">
        <f>M14/L14%</f>
        <v>-4.0944706410367644</v>
      </c>
      <c r="P14" s="24">
        <v>-2109247.7968000001</v>
      </c>
      <c r="Q14" s="24">
        <v>-698842.59679999994</v>
      </c>
      <c r="R14" s="38">
        <f>Q14/M14%</f>
        <v>-735.95536653486113</v>
      </c>
      <c r="S14" s="38">
        <f t="shared" si="8"/>
        <v>33.132313702554718</v>
      </c>
      <c r="T14" s="24">
        <v>-783557.9804</v>
      </c>
      <c r="U14" s="38">
        <f>T14/Q14%</f>
        <v>112.12224097213189</v>
      </c>
      <c r="V14" s="25"/>
      <c r="W14" s="25"/>
      <c r="X14" s="17"/>
      <c r="Y14" s="17"/>
    </row>
    <row r="15" spans="1:25" ht="12.75" x14ac:dyDescent="0.2">
      <c r="A15" s="26" t="s">
        <v>28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5"/>
      <c r="W15" s="25"/>
      <c r="X15" s="17"/>
      <c r="Y15" s="17"/>
    </row>
    <row r="16" spans="1:25" ht="48" x14ac:dyDescent="0.2">
      <c r="A16" s="27" t="s">
        <v>29</v>
      </c>
      <c r="B16" s="24"/>
      <c r="C16" s="24"/>
      <c r="D16" s="24"/>
      <c r="E16" s="24"/>
      <c r="F16" s="24"/>
      <c r="G16" s="24"/>
      <c r="H16" s="24">
        <v>-2510977.3076999998</v>
      </c>
      <c r="I16" s="24"/>
      <c r="J16" s="24"/>
      <c r="K16" s="24"/>
      <c r="L16" s="24">
        <v>-2323447.0978000001</v>
      </c>
      <c r="M16" s="24">
        <v>0</v>
      </c>
      <c r="N16" s="38">
        <f t="shared" ref="N16:N17" si="9">M16/H16%</f>
        <v>0</v>
      </c>
      <c r="O16" s="38">
        <f>M16/L16%</f>
        <v>0</v>
      </c>
      <c r="P16" s="24">
        <v>-2113370.0967999999</v>
      </c>
      <c r="Q16" s="24">
        <v>-702650.66779999994</v>
      </c>
      <c r="R16" s="38"/>
      <c r="S16" s="38">
        <f t="shared" ref="S16:S17" si="10">Q16/P16%</f>
        <v>33.247875933511693</v>
      </c>
      <c r="T16" s="24">
        <v>-787335.15620000008</v>
      </c>
      <c r="U16" s="38">
        <f t="shared" ref="U16:U17" si="11">T16/Q16%</f>
        <v>112.05214657592903</v>
      </c>
      <c r="V16" s="25"/>
      <c r="W16" s="25"/>
      <c r="X16" s="17"/>
      <c r="Y16" s="17"/>
    </row>
    <row r="17" spans="1:25" ht="24" x14ac:dyDescent="0.2">
      <c r="A17" s="23" t="s">
        <v>30</v>
      </c>
      <c r="B17" s="28">
        <v>-134998.9</v>
      </c>
      <c r="C17" s="28">
        <f>SUM(C19:C27)</f>
        <v>2704073.3000000003</v>
      </c>
      <c r="D17" s="28">
        <v>-191191.09999999998</v>
      </c>
      <c r="E17" s="28">
        <v>1287510.0999999999</v>
      </c>
      <c r="F17" s="28">
        <v>36406.400000000001</v>
      </c>
      <c r="G17" s="28">
        <v>323863.00000000006</v>
      </c>
      <c r="H17" s="28">
        <f>H19+H20+H22+H23+H24+H25+H26</f>
        <v>38139.4</v>
      </c>
      <c r="I17" s="28">
        <v>36406.400000000001</v>
      </c>
      <c r="J17" s="28">
        <v>0</v>
      </c>
      <c r="K17" s="28">
        <v>11.300519046633916</v>
      </c>
      <c r="L17" s="28">
        <f>L19+L20+L22+L23+L24+L25+L26</f>
        <v>105708.59999999999</v>
      </c>
      <c r="M17" s="28">
        <f>M19+M20+M22+M23+M24+M25+M26</f>
        <v>-38470.0389</v>
      </c>
      <c r="N17" s="38">
        <f t="shared" si="9"/>
        <v>-100.8669221330173</v>
      </c>
      <c r="O17" s="38">
        <f>M17/L17%</f>
        <v>-36.392534666053663</v>
      </c>
      <c r="P17" s="28">
        <f t="shared" ref="P17:Q17" si="12">P19+P20+P22+P23+P24+P25+P26</f>
        <v>136400.29999999999</v>
      </c>
      <c r="Q17" s="28">
        <f t="shared" si="12"/>
        <v>34068.458200000001</v>
      </c>
      <c r="R17" s="38">
        <f>Q17/M17%</f>
        <v>-88.558418899857159</v>
      </c>
      <c r="S17" s="38">
        <f t="shared" si="10"/>
        <v>24.976820578840371</v>
      </c>
      <c r="T17" s="28">
        <f>T19+T20+T22+T23+T24+T25+T26</f>
        <v>10503.553999999996</v>
      </c>
      <c r="U17" s="38">
        <f t="shared" si="11"/>
        <v>30.830728935071079</v>
      </c>
      <c r="V17" s="29"/>
      <c r="W17" s="29"/>
      <c r="X17" s="17"/>
      <c r="Y17" s="17"/>
    </row>
    <row r="18" spans="1:25" ht="12.75" x14ac:dyDescent="0.2">
      <c r="A18" s="26" t="s">
        <v>28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5"/>
      <c r="X18" s="17"/>
      <c r="Y18" s="17"/>
    </row>
    <row r="19" spans="1:25" ht="36" x14ac:dyDescent="0.2">
      <c r="A19" s="30" t="s">
        <v>31</v>
      </c>
      <c r="B19" s="24">
        <v>26000</v>
      </c>
      <c r="C19" s="24">
        <v>29724</v>
      </c>
      <c r="D19" s="24">
        <v>5000</v>
      </c>
      <c r="E19" s="24">
        <v>6304</v>
      </c>
      <c r="F19" s="24">
        <v>18356.599999999999</v>
      </c>
      <c r="G19" s="24">
        <v>14284.5</v>
      </c>
      <c r="H19" s="24">
        <v>11257.3</v>
      </c>
      <c r="I19" s="24"/>
      <c r="J19" s="24"/>
      <c r="K19" s="24"/>
      <c r="L19" s="24">
        <v>3600</v>
      </c>
      <c r="M19" s="24">
        <v>3600</v>
      </c>
      <c r="N19" s="38">
        <f t="shared" ref="N19:N20" si="13">M19/H19%</f>
        <v>31.9792490206355</v>
      </c>
      <c r="O19" s="38">
        <f>M19/L19%</f>
        <v>100</v>
      </c>
      <c r="P19" s="24">
        <v>3600</v>
      </c>
      <c r="Q19" s="24">
        <v>3600</v>
      </c>
      <c r="R19" s="38">
        <f>Q19/M19%</f>
        <v>100</v>
      </c>
      <c r="S19" s="38">
        <f t="shared" ref="S19:S20" si="14">Q19/P19%</f>
        <v>100</v>
      </c>
      <c r="T19" s="24">
        <v>3300</v>
      </c>
      <c r="U19" s="38">
        <f t="shared" ref="U19:U20" si="15">T19/Q19%</f>
        <v>91.666666666666671</v>
      </c>
      <c r="V19" s="25"/>
      <c r="W19" s="25"/>
      <c r="X19" s="17"/>
      <c r="Y19" s="17"/>
    </row>
    <row r="20" spans="1:25" ht="24" x14ac:dyDescent="0.2">
      <c r="A20" s="30" t="s">
        <v>32</v>
      </c>
      <c r="B20" s="28">
        <v>-3050</v>
      </c>
      <c r="C20" s="28">
        <v>-8815.4</v>
      </c>
      <c r="D20" s="28">
        <v>-10607</v>
      </c>
      <c r="E20" s="28">
        <v>-10582.5</v>
      </c>
      <c r="F20" s="28">
        <v>2532</v>
      </c>
      <c r="G20" s="28">
        <v>2549.4</v>
      </c>
      <c r="H20" s="28">
        <v>-4000</v>
      </c>
      <c r="I20" s="28"/>
      <c r="J20" s="28"/>
      <c r="K20" s="28"/>
      <c r="L20" s="28">
        <v>-6500</v>
      </c>
      <c r="M20" s="28">
        <v>-34820</v>
      </c>
      <c r="N20" s="38">
        <f t="shared" si="13"/>
        <v>870.5</v>
      </c>
      <c r="O20" s="38">
        <f>M20/L20%</f>
        <v>535.69230769230774</v>
      </c>
      <c r="P20" s="28">
        <v>-7000</v>
      </c>
      <c r="Q20" s="28">
        <v>-7000</v>
      </c>
      <c r="R20" s="38">
        <f>Q20/M20%</f>
        <v>20.10338885697875</v>
      </c>
      <c r="S20" s="38">
        <f t="shared" si="14"/>
        <v>100</v>
      </c>
      <c r="T20" s="28">
        <v>-7000</v>
      </c>
      <c r="U20" s="38">
        <f t="shared" si="15"/>
        <v>100</v>
      </c>
      <c r="V20" s="29"/>
      <c r="W20" s="29"/>
      <c r="X20" s="17"/>
      <c r="Y20" s="17"/>
    </row>
    <row r="21" spans="1:25" ht="12.75" x14ac:dyDescent="0.2">
      <c r="A21" s="30" t="s">
        <v>33</v>
      </c>
      <c r="B21" s="28"/>
      <c r="C21" s="28">
        <v>3487024.7</v>
      </c>
      <c r="D21" s="28">
        <v>0</v>
      </c>
      <c r="E21" s="28">
        <v>1775621.2</v>
      </c>
      <c r="F21" s="28">
        <v>0</v>
      </c>
      <c r="G21" s="28">
        <v>59085.7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9"/>
      <c r="W21" s="29"/>
      <c r="X21" s="17"/>
      <c r="Y21" s="17"/>
    </row>
    <row r="22" spans="1:25" ht="96" x14ac:dyDescent="0.2">
      <c r="A22" s="30" t="s">
        <v>34</v>
      </c>
      <c r="B22" s="24">
        <v>-47300.7</v>
      </c>
      <c r="C22" s="24">
        <v>0</v>
      </c>
      <c r="D22" s="24">
        <v>-36683.699999999997</v>
      </c>
      <c r="E22" s="24">
        <v>0</v>
      </c>
      <c r="F22" s="24">
        <v>-9202.9</v>
      </c>
      <c r="G22" s="24">
        <v>0</v>
      </c>
      <c r="H22" s="24">
        <v>-38894.800000000003</v>
      </c>
      <c r="I22" s="24"/>
      <c r="J22" s="24"/>
      <c r="K22" s="24"/>
      <c r="L22" s="24">
        <v>-36757.1</v>
      </c>
      <c r="M22" s="24">
        <v>-56108.634700000002</v>
      </c>
      <c r="N22" s="38">
        <f t="shared" ref="N22:N26" si="16">M22/H22%</f>
        <v>144.25741924370351</v>
      </c>
      <c r="O22" s="38">
        <f>M22/L22%</f>
        <v>152.64706600901596</v>
      </c>
      <c r="P22" s="24">
        <v>-11742.9</v>
      </c>
      <c r="Q22" s="24">
        <v>-15480.598800000002</v>
      </c>
      <c r="R22" s="38">
        <f>Q22/M22%</f>
        <v>27.590403656712038</v>
      </c>
      <c r="S22" s="38">
        <f t="shared" ref="S22:S26" si="17">Q22/P22%</f>
        <v>131.82943565899396</v>
      </c>
      <c r="T22" s="24">
        <v>-26354.7981</v>
      </c>
      <c r="U22" s="38">
        <f t="shared" ref="U22:U26" si="18">T22/Q22%</f>
        <v>170.24404831161957</v>
      </c>
      <c r="V22" s="25"/>
      <c r="W22" s="25"/>
      <c r="X22" s="17"/>
      <c r="Y22" s="17"/>
    </row>
    <row r="23" spans="1:25" ht="36" x14ac:dyDescent="0.2">
      <c r="A23" s="30" t="s">
        <v>35</v>
      </c>
      <c r="B23" s="28">
        <v>-105351.3</v>
      </c>
      <c r="C23" s="28">
        <v>-170413.1</v>
      </c>
      <c r="D23" s="28">
        <v>-146769.60000000001</v>
      </c>
      <c r="E23" s="28">
        <v>-168224.4</v>
      </c>
      <c r="F23" s="28">
        <v>26228.6</v>
      </c>
      <c r="G23" s="28">
        <v>-20354.2</v>
      </c>
      <c r="H23" s="28">
        <v>73498.5</v>
      </c>
      <c r="I23" s="28"/>
      <c r="J23" s="28"/>
      <c r="K23" s="28"/>
      <c r="L23" s="28">
        <v>150278.5</v>
      </c>
      <c r="M23" s="28">
        <v>51509.588499999998</v>
      </c>
      <c r="N23" s="38">
        <f t="shared" si="16"/>
        <v>70.082503044279818</v>
      </c>
      <c r="O23" s="38">
        <f>M23/L23%</f>
        <v>34.27608639958477</v>
      </c>
      <c r="P23" s="28">
        <v>154348.79999999999</v>
      </c>
      <c r="Q23" s="28">
        <v>55579.918700000002</v>
      </c>
      <c r="R23" s="38">
        <f>Q23/M23%</f>
        <v>107.90208254138938</v>
      </c>
      <c r="S23" s="38">
        <f t="shared" si="17"/>
        <v>36.009297577953319</v>
      </c>
      <c r="T23" s="28">
        <v>43053.730799999998</v>
      </c>
      <c r="U23" s="38">
        <f t="shared" si="18"/>
        <v>77.462745191097213</v>
      </c>
      <c r="V23" s="29"/>
      <c r="W23" s="29"/>
      <c r="X23" s="17"/>
      <c r="Y23" s="17"/>
    </row>
    <row r="24" spans="1:25" s="32" customFormat="1" ht="48" x14ac:dyDescent="0.2">
      <c r="A24" s="30" t="s">
        <v>36</v>
      </c>
      <c r="B24" s="28">
        <v>1823.3000000000002</v>
      </c>
      <c r="C24" s="28">
        <v>2698</v>
      </c>
      <c r="D24" s="28">
        <v>2852</v>
      </c>
      <c r="E24" s="28">
        <v>2909.9</v>
      </c>
      <c r="F24" s="28">
        <v>1131.3</v>
      </c>
      <c r="G24" s="28">
        <v>1123.5</v>
      </c>
      <c r="H24" s="28">
        <v>-217</v>
      </c>
      <c r="I24" s="28"/>
      <c r="J24" s="28"/>
      <c r="K24" s="28"/>
      <c r="L24" s="28">
        <v>-1418.3000000000002</v>
      </c>
      <c r="M24" s="28">
        <v>684.94849999999997</v>
      </c>
      <c r="N24" s="38">
        <f t="shared" si="16"/>
        <v>-315.64447004608297</v>
      </c>
      <c r="O24" s="38">
        <f>M24/L24%</f>
        <v>-48.293626172177952</v>
      </c>
      <c r="P24" s="28">
        <v>678.8</v>
      </c>
      <c r="Q24" s="28">
        <v>687.46219999999994</v>
      </c>
      <c r="R24" s="38">
        <f>Q24/M24%</f>
        <v>100.36699109495093</v>
      </c>
      <c r="S24" s="38">
        <f t="shared" si="17"/>
        <v>101.27610489098409</v>
      </c>
      <c r="T24" s="28">
        <v>780.13300000000004</v>
      </c>
      <c r="U24" s="38">
        <f t="shared" si="18"/>
        <v>113.48013025297973</v>
      </c>
      <c r="V24" s="29"/>
      <c r="W24" s="29"/>
      <c r="X24" s="31"/>
      <c r="Y24" s="31"/>
    </row>
    <row r="25" spans="1:25" ht="36" x14ac:dyDescent="0.2">
      <c r="A25" s="30" t="s">
        <v>37</v>
      </c>
      <c r="B25" s="28">
        <v>1879.8</v>
      </c>
      <c r="C25" s="28">
        <v>2726.5</v>
      </c>
      <c r="D25" s="28">
        <v>3417.2</v>
      </c>
      <c r="E25" s="28">
        <v>3972.8</v>
      </c>
      <c r="F25" s="28">
        <v>2860.8</v>
      </c>
      <c r="G25" s="28">
        <v>2901.2</v>
      </c>
      <c r="H25" s="28">
        <v>1995.4</v>
      </c>
      <c r="I25" s="28"/>
      <c r="J25" s="28"/>
      <c r="K25" s="28"/>
      <c r="L25" s="28">
        <v>2005.5</v>
      </c>
      <c r="M25" s="28">
        <v>2164.0587999999998</v>
      </c>
      <c r="N25" s="38">
        <f t="shared" si="16"/>
        <v>108.4523804750927</v>
      </c>
      <c r="O25" s="38">
        <f>M25/L25%</f>
        <v>107.90619795562203</v>
      </c>
      <c r="P25" s="28">
        <v>2015.6</v>
      </c>
      <c r="Q25" s="28">
        <v>2181.6761000000001</v>
      </c>
      <c r="R25" s="38">
        <f>Q25/M25%</f>
        <v>100.81408601282</v>
      </c>
      <c r="S25" s="38">
        <f t="shared" si="17"/>
        <v>108.23953661440764</v>
      </c>
      <c r="T25" s="28">
        <v>2224.4883</v>
      </c>
      <c r="U25" s="38">
        <f t="shared" si="18"/>
        <v>101.96235362343658</v>
      </c>
      <c r="V25" s="29"/>
      <c r="W25" s="29"/>
      <c r="X25" s="17"/>
      <c r="Y25" s="17"/>
    </row>
    <row r="26" spans="1:25" ht="36" x14ac:dyDescent="0.2">
      <c r="A26" s="30" t="s">
        <v>38</v>
      </c>
      <c r="B26" s="28">
        <v>-9000</v>
      </c>
      <c r="C26" s="28">
        <f>-291936.6</f>
        <v>-291936.59999999998</v>
      </c>
      <c r="D26" s="28">
        <v>-8400</v>
      </c>
      <c r="E26" s="28">
        <v>-551266.10000000009</v>
      </c>
      <c r="F26" s="28">
        <v>-5500</v>
      </c>
      <c r="G26" s="28">
        <v>-10116.9</v>
      </c>
      <c r="H26" s="28">
        <v>-5500</v>
      </c>
      <c r="I26" s="28"/>
      <c r="J26" s="28"/>
      <c r="K26" s="28"/>
      <c r="L26" s="28">
        <v>-5500</v>
      </c>
      <c r="M26" s="28">
        <v>-5500</v>
      </c>
      <c r="N26" s="38">
        <f t="shared" si="16"/>
        <v>100</v>
      </c>
      <c r="O26" s="38">
        <f>M26/L26%</f>
        <v>100</v>
      </c>
      <c r="P26" s="28">
        <v>-5500</v>
      </c>
      <c r="Q26" s="28">
        <v>-5500</v>
      </c>
      <c r="R26" s="38">
        <f>Q26/M26%</f>
        <v>100</v>
      </c>
      <c r="S26" s="38">
        <f t="shared" si="17"/>
        <v>100</v>
      </c>
      <c r="T26" s="28">
        <v>-5500</v>
      </c>
      <c r="U26" s="38">
        <f t="shared" si="18"/>
        <v>100</v>
      </c>
      <c r="V26" s="29"/>
      <c r="W26" s="29"/>
      <c r="X26" s="17"/>
      <c r="Y26" s="17"/>
    </row>
    <row r="27" spans="1:25" ht="24" x14ac:dyDescent="0.2">
      <c r="A27" s="30" t="s">
        <v>39</v>
      </c>
      <c r="B27" s="28"/>
      <c r="C27" s="28">
        <v>-346934.8</v>
      </c>
      <c r="D27" s="28">
        <v>0</v>
      </c>
      <c r="E27" s="28">
        <v>228775.2</v>
      </c>
      <c r="F27" s="28">
        <v>0</v>
      </c>
      <c r="G27" s="28">
        <v>274389.80000000005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38"/>
      <c r="S27" s="38"/>
      <c r="T27" s="28"/>
      <c r="U27" s="28"/>
      <c r="V27" s="29"/>
      <c r="W27" s="29"/>
      <c r="X27" s="17"/>
      <c r="Y27" s="17"/>
    </row>
    <row r="28" spans="1:25" s="32" customFormat="1" ht="36" x14ac:dyDescent="0.2">
      <c r="A28" s="21" t="s">
        <v>40</v>
      </c>
      <c r="B28" s="22">
        <v>-156157.70000000001</v>
      </c>
      <c r="C28" s="22">
        <f>C30+C31+C32</f>
        <v>-146663.90000000002</v>
      </c>
      <c r="D28" s="22">
        <v>-321913.09999999998</v>
      </c>
      <c r="E28" s="22">
        <v>-295987.8</v>
      </c>
      <c r="F28" s="22">
        <v>-217754.3</v>
      </c>
      <c r="G28" s="22">
        <v>-126345.49999999999</v>
      </c>
      <c r="H28" s="22">
        <f>H30+H31+H32</f>
        <v>-325975.10000000003</v>
      </c>
      <c r="I28" s="22">
        <v>-217754.3</v>
      </c>
      <c r="J28" s="22">
        <v>143.3793959522269</v>
      </c>
      <c r="K28" s="22">
        <v>247.11192721545288</v>
      </c>
      <c r="L28" s="22">
        <f t="shared" ref="L28:M28" si="19">L30+L31+L32</f>
        <v>-36985.100000000006</v>
      </c>
      <c r="M28" s="22">
        <f t="shared" si="19"/>
        <v>16893.348399999988</v>
      </c>
      <c r="N28" s="15">
        <f>M28/H28%</f>
        <v>-5.1824045456232657</v>
      </c>
      <c r="O28" s="15">
        <f>M28/L28%</f>
        <v>-45.676092264182024</v>
      </c>
      <c r="P28" s="22">
        <f t="shared" ref="P28:Q28" si="20">P30+P31+P32</f>
        <v>-225739.80000000005</v>
      </c>
      <c r="Q28" s="22">
        <f t="shared" si="20"/>
        <v>-143817.30800000002</v>
      </c>
      <c r="R28" s="15">
        <f>Q28/M28%</f>
        <v>-851.32505761853656</v>
      </c>
      <c r="S28" s="15">
        <f t="shared" ref="S28" si="21">Q28/P28%</f>
        <v>63.709327287434462</v>
      </c>
      <c r="T28" s="22">
        <f>T30+T31+T32</f>
        <v>-219179.69770000002</v>
      </c>
      <c r="U28" s="15">
        <f>T28/Q28%</f>
        <v>152.40147430655563</v>
      </c>
      <c r="V28" s="16"/>
      <c r="W28" s="16"/>
      <c r="X28" s="31"/>
      <c r="Y28" s="31"/>
    </row>
    <row r="29" spans="1:25" ht="12.75" x14ac:dyDescent="0.2">
      <c r="A29" s="18" t="s">
        <v>23</v>
      </c>
      <c r="B29" s="19" t="e">
        <f>-B28/1000/$B$37%</f>
        <v>#DIV/0!</v>
      </c>
      <c r="C29" s="19" t="e">
        <f>-C28/1000/$C$37%</f>
        <v>#DIV/0!</v>
      </c>
      <c r="D29" s="19">
        <v>-0.43788764197782765</v>
      </c>
      <c r="E29" s="19">
        <v>-0.36630204085673657</v>
      </c>
      <c r="F29" s="19">
        <v>0.23611456887578069</v>
      </c>
      <c r="G29" s="19">
        <v>0.13727655773969655</v>
      </c>
      <c r="H29" s="33">
        <f>H28/1000/H$38%</f>
        <v>-0.28687162834085778</v>
      </c>
      <c r="I29" s="19">
        <v>0.23611456887578069</v>
      </c>
      <c r="J29" s="19"/>
      <c r="K29" s="19"/>
      <c r="L29" s="33">
        <f>L28/1000/L$38%</f>
        <v>-3.0645471343226698E-2</v>
      </c>
      <c r="M29" s="33">
        <f>M28/1000/M$38%</f>
        <v>1.4622097928730309E-2</v>
      </c>
      <c r="N29" s="19"/>
      <c r="O29" s="19"/>
      <c r="P29" s="33">
        <f t="shared" ref="P29:Q29" si="22">P28/1000/P$38%</f>
        <v>-0.175195809080326</v>
      </c>
      <c r="Q29" s="33">
        <f t="shared" si="22"/>
        <v>-0.11577349444144806</v>
      </c>
      <c r="R29" s="19"/>
      <c r="S29" s="19"/>
      <c r="T29" s="33">
        <f>T28/1000/T$38%</f>
        <v>-0.16501761583171465</v>
      </c>
      <c r="U29" s="19"/>
      <c r="V29" s="20"/>
      <c r="W29" s="20"/>
      <c r="X29" s="17"/>
      <c r="Y29" s="17"/>
    </row>
    <row r="30" spans="1:25" ht="36" x14ac:dyDescent="0.2">
      <c r="A30" s="23" t="s">
        <v>41</v>
      </c>
      <c r="B30" s="28">
        <v>-46054.9</v>
      </c>
      <c r="C30" s="28">
        <v>-47369.8</v>
      </c>
      <c r="D30" s="28">
        <v>-188262.7</v>
      </c>
      <c r="E30" s="28">
        <v>-182542.2</v>
      </c>
      <c r="F30" s="28">
        <v>41043.599999999999</v>
      </c>
      <c r="G30" s="28">
        <v>40856.9</v>
      </c>
      <c r="H30" s="28">
        <v>-133674.70000000001</v>
      </c>
      <c r="I30" s="28"/>
      <c r="J30" s="28"/>
      <c r="K30" s="28"/>
      <c r="L30" s="28">
        <v>163304.5</v>
      </c>
      <c r="M30" s="28">
        <v>178869.09159999999</v>
      </c>
      <c r="N30" s="38">
        <f t="shared" ref="N30:N32" si="23">M30/H30%</f>
        <v>-133.80923360965087</v>
      </c>
      <c r="O30" s="38">
        <f>M30/L30%</f>
        <v>109.53102431347573</v>
      </c>
      <c r="P30" s="28">
        <v>32254.299999999988</v>
      </c>
      <c r="Q30" s="28">
        <v>35455.514900000002</v>
      </c>
      <c r="R30" s="38">
        <f>Q30/M30%</f>
        <v>19.82204671743299</v>
      </c>
      <c r="S30" s="38">
        <f t="shared" ref="S30:S32" si="24">Q30/P30%</f>
        <v>109.92492442868087</v>
      </c>
      <c r="T30" s="28">
        <v>-21978.743899999998</v>
      </c>
      <c r="U30" s="38">
        <f t="shared" ref="U30:U32" si="25">T30/Q30%</f>
        <v>-61.989633945493757</v>
      </c>
      <c r="V30" s="29"/>
      <c r="W30" s="29"/>
      <c r="X30" s="17"/>
      <c r="Y30" s="17"/>
    </row>
    <row r="31" spans="1:25" ht="60" x14ac:dyDescent="0.2">
      <c r="A31" s="23" t="s">
        <v>42</v>
      </c>
      <c r="B31" s="28">
        <v>-25252.899999999998</v>
      </c>
      <c r="C31" s="28">
        <v>-24863</v>
      </c>
      <c r="D31" s="28">
        <v>-51195.8</v>
      </c>
      <c r="E31" s="28">
        <v>-50528.3</v>
      </c>
      <c r="F31" s="28">
        <v>-18299.900000000001</v>
      </c>
      <c r="G31" s="28">
        <v>-19999.099999999999</v>
      </c>
      <c r="H31" s="28">
        <v>-2217.2000000000007</v>
      </c>
      <c r="I31" s="28"/>
      <c r="J31" s="28"/>
      <c r="K31" s="28"/>
      <c r="L31" s="28">
        <v>8223.9</v>
      </c>
      <c r="M31" s="28">
        <v>77160.984099999987</v>
      </c>
      <c r="N31" s="38">
        <f t="shared" si="23"/>
        <v>-3480.1093315893904</v>
      </c>
      <c r="O31" s="38">
        <f>M31/L31%</f>
        <v>938.25294689867337</v>
      </c>
      <c r="P31" s="28">
        <v>8881.7999999999993</v>
      </c>
      <c r="Q31" s="28">
        <v>7465.9462000000003</v>
      </c>
      <c r="R31" s="38">
        <f>Q31/M31%</f>
        <v>9.6758047957555817</v>
      </c>
      <c r="S31" s="38">
        <f t="shared" si="24"/>
        <v>84.058931748069085</v>
      </c>
      <c r="T31" s="28">
        <v>8878.0370000000003</v>
      </c>
      <c r="U31" s="38">
        <f t="shared" si="25"/>
        <v>118.91375536566282</v>
      </c>
      <c r="V31" s="29"/>
      <c r="W31" s="29"/>
      <c r="X31" s="17"/>
      <c r="Y31" s="17"/>
    </row>
    <row r="32" spans="1:25" ht="24.75" customHeight="1" x14ac:dyDescent="0.2">
      <c r="A32" s="23" t="s">
        <v>43</v>
      </c>
      <c r="B32" s="28">
        <v>-84849.9</v>
      </c>
      <c r="C32" s="28">
        <f>SUM(C34:C36)</f>
        <v>-74431.100000000006</v>
      </c>
      <c r="D32" s="28">
        <v>-82454.599999999991</v>
      </c>
      <c r="E32" s="28">
        <v>-62917.3</v>
      </c>
      <c r="F32" s="28">
        <v>-240498</v>
      </c>
      <c r="G32" s="28">
        <v>-147203.29999999999</v>
      </c>
      <c r="H32" s="28">
        <f>H34+H35</f>
        <v>-190083.20000000001</v>
      </c>
      <c r="I32" s="28"/>
      <c r="J32" s="28"/>
      <c r="K32" s="28"/>
      <c r="L32" s="28">
        <f t="shared" ref="L32:M32" si="26">L34+L35</f>
        <v>-208513.5</v>
      </c>
      <c r="M32" s="28">
        <f t="shared" si="26"/>
        <v>-239136.7273</v>
      </c>
      <c r="N32" s="38">
        <f t="shared" si="23"/>
        <v>125.80634548450362</v>
      </c>
      <c r="O32" s="38">
        <f>M32/L32%</f>
        <v>114.68644826354168</v>
      </c>
      <c r="P32" s="28">
        <f t="shared" ref="P32:Q32" si="27">P34+P35</f>
        <v>-266875.90000000002</v>
      </c>
      <c r="Q32" s="28">
        <f t="shared" si="27"/>
        <v>-186738.7691</v>
      </c>
      <c r="R32" s="38">
        <f>Q32/M32%</f>
        <v>78.08870314835994</v>
      </c>
      <c r="S32" s="38">
        <f t="shared" si="24"/>
        <v>69.972136524879161</v>
      </c>
      <c r="T32" s="28">
        <f>T34+T35</f>
        <v>-206078.99080000003</v>
      </c>
      <c r="U32" s="38">
        <f t="shared" si="25"/>
        <v>110.35683259197407</v>
      </c>
      <c r="V32" s="29"/>
      <c r="W32" s="29"/>
      <c r="X32" s="17"/>
      <c r="Y32" s="17"/>
    </row>
    <row r="33" spans="1:25" ht="12.75" x14ac:dyDescent="0.2">
      <c r="A33" s="34" t="s">
        <v>44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25"/>
      <c r="X33" s="17"/>
      <c r="Y33" s="17"/>
    </row>
    <row r="34" spans="1:25" ht="96" x14ac:dyDescent="0.2">
      <c r="A34" s="30" t="s">
        <v>45</v>
      </c>
      <c r="B34" s="24">
        <v>-1900.5</v>
      </c>
      <c r="C34" s="24">
        <v>0</v>
      </c>
      <c r="D34" s="24">
        <v>-6350.4</v>
      </c>
      <c r="E34" s="24">
        <v>0</v>
      </c>
      <c r="F34" s="24">
        <v>-1995.9</v>
      </c>
      <c r="G34" s="24">
        <v>0</v>
      </c>
      <c r="H34" s="24">
        <v>-4703</v>
      </c>
      <c r="I34" s="24"/>
      <c r="J34" s="24"/>
      <c r="K34" s="24"/>
      <c r="L34" s="24">
        <v>-2885.9</v>
      </c>
      <c r="M34" s="24">
        <v>-4540.4027999999998</v>
      </c>
      <c r="N34" s="38">
        <f t="shared" ref="N34:N35" si="28">M34/H34%</f>
        <v>96.542691898788007</v>
      </c>
      <c r="O34" s="38">
        <f>M34/L34%</f>
        <v>157.3305658546727</v>
      </c>
      <c r="P34" s="24">
        <v>-2722.7</v>
      </c>
      <c r="Q34" s="24">
        <v>-2895.6862000000001</v>
      </c>
      <c r="R34" s="38">
        <f>Q34/M34%</f>
        <v>63.775975999310027</v>
      </c>
      <c r="S34" s="38">
        <f t="shared" ref="S34:S35" si="29">Q34/P34%</f>
        <v>106.35348000146915</v>
      </c>
      <c r="T34" s="24">
        <v>-8578.3894</v>
      </c>
      <c r="U34" s="38">
        <f t="shared" ref="U34:U35" si="30">T34/Q34%</f>
        <v>296.24720385793182</v>
      </c>
      <c r="V34" s="25"/>
      <c r="W34" s="25"/>
      <c r="X34" s="17"/>
      <c r="Y34" s="17"/>
    </row>
    <row r="35" spans="1:25" ht="24" x14ac:dyDescent="0.2">
      <c r="A35" s="30" t="s">
        <v>46</v>
      </c>
      <c r="B35" s="28">
        <v>-82949.399999999994</v>
      </c>
      <c r="C35" s="28">
        <v>-74431.100000000006</v>
      </c>
      <c r="D35" s="28">
        <v>-76104.2</v>
      </c>
      <c r="E35" s="28">
        <v>-62917.3</v>
      </c>
      <c r="F35" s="28">
        <v>-238502.1</v>
      </c>
      <c r="G35" s="28">
        <v>-147203.29999999999</v>
      </c>
      <c r="H35" s="28">
        <v>-185380.2</v>
      </c>
      <c r="I35" s="28"/>
      <c r="J35" s="28"/>
      <c r="K35" s="28"/>
      <c r="L35" s="28">
        <v>-205627.6</v>
      </c>
      <c r="M35" s="28">
        <v>-234596.32449999999</v>
      </c>
      <c r="N35" s="38">
        <f t="shared" si="28"/>
        <v>126.54874927311545</v>
      </c>
      <c r="O35" s="38">
        <f>M35/L35%</f>
        <v>114.08795536202339</v>
      </c>
      <c r="P35" s="28">
        <v>-264153.2</v>
      </c>
      <c r="Q35" s="28">
        <v>-183843.08290000001</v>
      </c>
      <c r="R35" s="38">
        <f>Q35/M35%</f>
        <v>78.365713227531842</v>
      </c>
      <c r="S35" s="38">
        <f t="shared" si="29"/>
        <v>69.597143967970098</v>
      </c>
      <c r="T35" s="28">
        <v>-197500.60140000001</v>
      </c>
      <c r="U35" s="38">
        <f t="shared" si="30"/>
        <v>107.42889984467291</v>
      </c>
      <c r="V35" s="29"/>
      <c r="W35" s="29"/>
      <c r="X35" s="17"/>
      <c r="Y35" s="17"/>
    </row>
    <row r="36" spans="1:25" ht="24" hidden="1" x14ac:dyDescent="0.2">
      <c r="A36" s="30" t="s">
        <v>47</v>
      </c>
      <c r="B36" s="28"/>
      <c r="C36" s="28"/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/>
      <c r="O36" s="28"/>
      <c r="P36" s="28">
        <v>0</v>
      </c>
      <c r="Q36" s="28">
        <v>0</v>
      </c>
      <c r="R36" s="28"/>
      <c r="S36" s="28"/>
      <c r="T36" s="28">
        <v>0</v>
      </c>
      <c r="U36" s="28"/>
      <c r="V36" s="29"/>
      <c r="W36" s="29"/>
      <c r="X36" s="17"/>
      <c r="Y36" s="17"/>
    </row>
    <row r="37" spans="1:25" x14ac:dyDescent="0.2">
      <c r="B37" s="35"/>
      <c r="C37" s="35"/>
      <c r="D37" s="35"/>
      <c r="E37" s="35"/>
      <c r="F37" s="35"/>
      <c r="G37" s="35"/>
      <c r="H37" s="35"/>
      <c r="I37" s="36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17"/>
      <c r="Y37" s="17"/>
    </row>
    <row r="38" spans="1:25" ht="12" hidden="1" thickBot="1" x14ac:dyDescent="0.25">
      <c r="H38" s="2">
        <v>113631</v>
      </c>
      <c r="L38" s="39">
        <v>120687</v>
      </c>
      <c r="M38" s="39">
        <v>115533</v>
      </c>
      <c r="P38" s="39">
        <v>128850</v>
      </c>
      <c r="Q38" s="39">
        <v>124223</v>
      </c>
      <c r="T38" s="39">
        <v>132822</v>
      </c>
      <c r="X38" s="17"/>
      <c r="Y38" s="17"/>
    </row>
    <row r="39" spans="1:25" x14ac:dyDescent="0.2">
      <c r="I39" s="35"/>
      <c r="M39" s="35"/>
      <c r="P39" s="35"/>
      <c r="Q39" s="35"/>
      <c r="T39" s="35"/>
      <c r="X39" s="17"/>
      <c r="Y39" s="17"/>
    </row>
    <row r="40" spans="1:25" x14ac:dyDescent="0.2">
      <c r="X40" s="17"/>
      <c r="Y40" s="17"/>
    </row>
    <row r="41" spans="1:25" ht="66" customHeight="1" x14ac:dyDescent="0.2">
      <c r="X41" s="17"/>
      <c r="Y41" s="17"/>
    </row>
    <row r="42" spans="1:25" x14ac:dyDescent="0.2">
      <c r="X42" s="17"/>
      <c r="Y42" s="17"/>
    </row>
    <row r="43" spans="1:25" ht="30" customHeight="1" x14ac:dyDescent="0.2">
      <c r="X43" s="17"/>
      <c r="Y43" s="17"/>
    </row>
    <row r="44" spans="1:25" x14ac:dyDescent="0.2">
      <c r="X44" s="17"/>
      <c r="Y44" s="17"/>
    </row>
    <row r="45" spans="1:25" x14ac:dyDescent="0.2">
      <c r="X45" s="17"/>
      <c r="Y45" s="17"/>
    </row>
    <row r="46" spans="1:25" s="32" customFormat="1" x14ac:dyDescent="0.2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31"/>
      <c r="Y46" s="31"/>
    </row>
    <row r="47" spans="1:25" x14ac:dyDescent="0.2">
      <c r="X47" s="17"/>
      <c r="Y47" s="17"/>
    </row>
    <row r="48" spans="1:25" ht="30" customHeight="1" x14ac:dyDescent="0.2">
      <c r="X48" s="17"/>
      <c r="Y48" s="17"/>
    </row>
    <row r="49" spans="24:25" x14ac:dyDescent="0.2">
      <c r="X49" s="17"/>
      <c r="Y49" s="17"/>
    </row>
  </sheetData>
  <mergeCells count="7">
    <mergeCell ref="O1:U1"/>
    <mergeCell ref="A2:U2"/>
    <mergeCell ref="A4:A5"/>
    <mergeCell ref="H4:I4"/>
    <mergeCell ref="L4:O4"/>
    <mergeCell ref="P4:S4"/>
    <mergeCell ref="T4:U4"/>
  </mergeCells>
  <printOptions horizontalCentered="1"/>
  <pageMargins left="0.35433070866141736" right="0.19685039370078741" top="0.35433070866141736" bottom="0.27559055118110237" header="0.19685039370078741" footer="0.15748031496062992"/>
  <pageSetup paperSize="9" scale="61" fitToHeight="0" orientation="landscape" r:id="rId1"/>
  <rowBreaks count="1" manualBreakCount="1">
    <brk id="2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2019-2022</vt:lpstr>
      <vt:lpstr>'2019-2022'!Заголовки_для_печати</vt:lpstr>
      <vt:lpstr>'2019-2022'!Область_печати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Виноградов Павел Владимирович</dc:creator>
  <cp:lastModifiedBy>Зяблова М.М.</cp:lastModifiedBy>
  <cp:lastPrinted>2020-10-08T08:18:28Z</cp:lastPrinted>
  <dcterms:created xsi:type="dcterms:W3CDTF">2019-10-10T15:09:23Z</dcterms:created>
  <dcterms:modified xsi:type="dcterms:W3CDTF">2020-10-08T09:03:57Z</dcterms:modified>
</cp:coreProperties>
</file>