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130" activeTab="2"/>
  </bookViews>
  <sheets>
    <sheet name="интервью" sheetId="1" r:id="rId1"/>
    <sheet name="технопарки" sheetId="2" r:id="rId2"/>
    <sheet name="фокус-группа" sheetId="3" r:id="rId3"/>
    <sheet name="Лист1" sheetId="4" state="hidden" r:id="rId4"/>
  </sheets>
  <definedNames>
    <definedName name="_xlcn.WorksheetConnection_ЛистMicrosoftExcel2.xlsxтехнопарки1" hidden="1">технопарки[]</definedName>
    <definedName name="_xlcn.WorksheetConnection_ЛистMicrosoftExcel2.xlsxфокусгруппа1" hidden="1">фокусгруппа[]</definedName>
    <definedName name="_xlnm._FilterDatabase" localSheetId="0" hidden="1">интервью!$B$3:$K$25</definedName>
    <definedName name="_xlnm._FilterDatabase" localSheetId="1" hidden="1">технопарки!$B$3:$K$3</definedName>
    <definedName name="_xlnm._FilterDatabase" localSheetId="2" hidden="1">'фокус-группа'!$A$3:$K$3</definedName>
    <definedName name="OLE_LINK1" localSheetId="0">интервью!$A$14</definedName>
    <definedName name="OLE_LINK1" localSheetId="1">технопарки!#REF!</definedName>
    <definedName name="OLE_LINK1" localSheetId="2">'фокус-группа'!#REF!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фокусгруппа" name="фокусгруппа" connection="WorksheetConnection_Лист Microsoft Excel (2).xlsx!фокусгруппа"/>
          <x15:modelTable id="технопарки" name="технопарки" connection="WorksheetConnection_Лист Microsoft Excel (2).xlsx!технопарки"/>
        </x15:modelTables>
      </x15:dataModel>
    </ext>
  </extLst>
</workbook>
</file>

<file path=xl/calcChain.xml><?xml version="1.0" encoding="utf-8"?>
<calcChain xmlns="http://schemas.openxmlformats.org/spreadsheetml/2006/main">
  <c r="B26" i="1" l="1" a="1"/>
  <c r="B26" i="1" s="1"/>
  <c r="C6" i="4" l="1"/>
  <c r="B7" i="4"/>
  <c r="B14" i="3" a="1"/>
  <c r="B14" i="3" s="1"/>
  <c r="B6" i="2" a="1"/>
  <c r="B6" i="2"/>
  <c r="C26" i="1" a="1"/>
  <c r="C26" i="1" s="1"/>
  <c r="B3" i="4" l="1"/>
  <c r="H14" i="3" a="1"/>
  <c r="H14" i="3" s="1"/>
  <c r="H6" i="2" a="1"/>
  <c r="H6" i="2"/>
  <c r="G14" i="3" a="1"/>
  <c r="G14" i="3" s="1"/>
  <c r="G6" i="2" a="1"/>
  <c r="G6" i="2" s="1"/>
  <c r="F14" i="3" a="1"/>
  <c r="F14" i="3" s="1"/>
  <c r="F6" i="2" a="1"/>
  <c r="F6" i="2" s="1"/>
  <c r="E14" i="3" a="1"/>
  <c r="E14" i="3" s="1"/>
  <c r="E6" i="2" a="1"/>
  <c r="E6" i="2" s="1"/>
  <c r="D14" i="3" a="1"/>
  <c r="D14" i="3" s="1"/>
  <c r="D6" i="2" a="1"/>
  <c r="D6" i="2" s="1"/>
  <c r="C6" i="2" a="1"/>
  <c r="C6" i="2"/>
  <c r="C14" i="3" a="1"/>
  <c r="C14" i="3" s="1"/>
  <c r="H26" i="1" a="1"/>
  <c r="H26" i="1" s="1"/>
  <c r="G26" i="1" a="1"/>
  <c r="G26" i="1" s="1"/>
  <c r="D3" i="4" s="1"/>
  <c r="F26" i="1" a="1"/>
  <c r="F26" i="1" s="1"/>
  <c r="F3" i="4" s="1"/>
  <c r="D26" i="1" l="1" a="1"/>
  <c r="D26" i="1" s="1"/>
  <c r="C3" i="4" s="1"/>
  <c r="E26" i="1" a="1"/>
  <c r="E26" i="1" s="1"/>
  <c r="E3" i="4" s="1"/>
</calcChain>
</file>

<file path=xl/connections.xml><?xml version="1.0" encoding="utf-8"?>
<connections xmlns="http://schemas.openxmlformats.org/spreadsheetml/2006/main">
  <connection id="1" keepAlive="1" name="ThisWorkbookDataModel" description="Модель данных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Лист Microsoft Excel (2).xlsx!технопарки" type="102" refreshedVersion="6" minRefreshableVersion="5">
    <extLst>
      <ext xmlns:x15="http://schemas.microsoft.com/office/spreadsheetml/2010/11/main" uri="{DE250136-89BD-433C-8126-D09CA5730AF9}">
        <x15:connection id="технопарки">
          <x15:rangePr sourceName="_xlcn.WorksheetConnection_ЛистMicrosoftExcel2.xlsxтехнопарки1"/>
        </x15:connection>
      </ext>
    </extLst>
  </connection>
  <connection id="3" name="WorksheetConnection_Лист Microsoft Excel (2).xlsx!фокусгруппа" type="102" refreshedVersion="6" minRefreshableVersion="5">
    <extLst>
      <ext xmlns:x15="http://schemas.microsoft.com/office/spreadsheetml/2010/11/main" uri="{DE250136-89BD-433C-8126-D09CA5730AF9}">
        <x15:connection id="фокусгруппа">
          <x15:rangePr sourceName="_xlcn.WorksheetConnection_ЛистMicrosoftExcel2.xlsxфокусгруппа1"/>
        </x15:connection>
      </ext>
    </extLst>
  </connection>
</connections>
</file>

<file path=xl/sharedStrings.xml><?xml version="1.0" encoding="utf-8"?>
<sst xmlns="http://schemas.openxmlformats.org/spreadsheetml/2006/main" count="357" uniqueCount="152">
  <si>
    <t>№</t>
  </si>
  <si>
    <t>Дата</t>
  </si>
  <si>
    <t>Наименование инструмента</t>
  </si>
  <si>
    <t>Наименование предприятия</t>
  </si>
  <si>
    <t>Федеральный административный округ</t>
  </si>
  <si>
    <t>ОКВЭД</t>
  </si>
  <si>
    <t>ФИО</t>
  </si>
  <si>
    <t>Должность</t>
  </si>
  <si>
    <t>Проведено/ планируется</t>
  </si>
  <si>
    <t>Стенограмма</t>
  </si>
  <si>
    <t>Комплектующие изделия</t>
  </si>
  <si>
    <t>ПАО «Челябинский кузнечно-прессовый завод</t>
  </si>
  <si>
    <t>УФО</t>
  </si>
  <si>
    <t>Челябинская область</t>
  </si>
  <si>
    <t>Производство автомобилей специального назначения</t>
  </si>
  <si>
    <t>Пузынина Любовь Владимировна</t>
  </si>
  <si>
    <t>Заместитель директора по финансам и экономике</t>
  </si>
  <si>
    <t>проведено</t>
  </si>
  <si>
    <t>+</t>
  </si>
  <si>
    <t>ООО «Кузница»</t>
  </si>
  <si>
    <t>ЮФО</t>
  </si>
  <si>
    <t>Волгоградская область</t>
  </si>
  <si>
    <t>ООО производственная компания «Ангстрем»</t>
  </si>
  <si>
    <t>ЦФО</t>
  </si>
  <si>
    <t>Производство прочей мебели</t>
  </si>
  <si>
    <t>Шишкин Алексей Иванович</t>
  </si>
  <si>
    <t>Финансовый директор</t>
  </si>
  <si>
    <t>АО «Башкирское производственное объединение «Прогресс»</t>
  </si>
  <si>
    <t>ПФО</t>
  </si>
  <si>
    <t>Республика Башкортостан</t>
  </si>
  <si>
    <t>Производство радио- и телевизионной передающей аппаратуры</t>
  </si>
  <si>
    <t>Кузнецова Елена Владимировна</t>
  </si>
  <si>
    <t>ООО «Биомеханика»</t>
  </si>
  <si>
    <t>Обработка металлических изделий механическая</t>
  </si>
  <si>
    <t>Попков Никита Александрович</t>
  </si>
  <si>
    <t>Генеральный директор</t>
  </si>
  <si>
    <t>Проекты развития</t>
  </si>
  <si>
    <t>ООО «ЧелябТехГаз»</t>
  </si>
  <si>
    <t>Производство промышленных газов</t>
  </si>
  <si>
    <t>Литвинов Никита Алексеевич</t>
  </si>
  <si>
    <t>Технический директор</t>
  </si>
  <si>
    <t>ООО «Воронежсельмаш»</t>
  </si>
  <si>
    <t>Производство машин и оборудования для сельского и лесного хозяйства</t>
  </si>
  <si>
    <t>Дубов Александр Сергеевич</t>
  </si>
  <si>
    <t>Заместитель председателя Совета директоров «Коблик групп»</t>
  </si>
  <si>
    <t>ООО Пласткор</t>
  </si>
  <si>
    <t>СЗФО</t>
  </si>
  <si>
    <t>Ленинградская область</t>
  </si>
  <si>
    <t>Производство пластмасс и синтетических смол в первичных формах</t>
  </si>
  <si>
    <t>Симановская Анна Олеговна</t>
  </si>
  <si>
    <t>Руководитель отдела продаж и развития</t>
  </si>
  <si>
    <t>ООО «ЭЛКОМ»</t>
  </si>
  <si>
    <t>Торговля оптовая производственным электротехническим оборудованием, машинами, аппаратурой и материалами</t>
  </si>
  <si>
    <t>Пименова Елена Михайловна</t>
  </si>
  <si>
    <t>ООО «МОДЕРН ГЛАСС»</t>
  </si>
  <si>
    <t>Формирование и обработка листового стекла</t>
  </si>
  <si>
    <t>Дышаков Дмитрий Петрович</t>
  </si>
  <si>
    <t>Исполнительный директор</t>
  </si>
  <si>
    <t>Высокотехнологичное производство</t>
  </si>
  <si>
    <t>ЗАО «Фирма «Перманент К&amp;M»</t>
  </si>
  <si>
    <t>г. Москва</t>
  </si>
  <si>
    <t>Производство оборудования специального назначения, не включенного в другие группировки </t>
  </si>
  <si>
    <t>Кириллова Наталья Лимовна</t>
  </si>
  <si>
    <t>ООО "Инженерная компания С.Мартызенски"</t>
  </si>
  <si>
    <t>Маслов Юрий Владимирович</t>
  </si>
  <si>
    <t>Учредитель</t>
  </si>
  <si>
    <t xml:space="preserve">Таксономия </t>
  </si>
  <si>
    <t>ООО Золотой початок</t>
  </si>
  <si>
    <t>Выращивание зерновых (кроме риса), зернобобовых культур и семян масличных культур</t>
  </si>
  <si>
    <t>Виноградова Елена Юрьевна</t>
  </si>
  <si>
    <t xml:space="preserve">И.о. начальника отдела проектного финансирования </t>
  </si>
  <si>
    <t>ООО «ЦПО ГРУПП»</t>
  </si>
  <si>
    <t>Деятельность в области права</t>
  </si>
  <si>
    <t xml:space="preserve">Науменко Лариса Сергеевна </t>
  </si>
  <si>
    <t xml:space="preserve">Директор Московского офиса ЦПО ГРУПП </t>
  </si>
  <si>
    <t>АО «ППО ЭВТ им.В.А. Ревунова»</t>
  </si>
  <si>
    <t>Пензенская область</t>
  </si>
  <si>
    <t>Производство радиолокационной, радионавигационной аппаратуры и радиоаппаратуры дистанционного управления</t>
  </si>
  <si>
    <t>Мерзляков Юрий Владимирович</t>
  </si>
  <si>
    <t>ООО Ферри Ватт</t>
  </si>
  <si>
    <t>Республика Татарстан</t>
  </si>
  <si>
    <t>Научные исследования и разработки в области естественных и технических наук прочие</t>
  </si>
  <si>
    <t>Желонкин Ярослав Олегович</t>
  </si>
  <si>
    <t>Директор</t>
  </si>
  <si>
    <t>ООО Кора</t>
  </si>
  <si>
    <t>Производство прочих комплектующих и принадлежностей для автотранспортных средств</t>
  </si>
  <si>
    <t>Коган Евгений Ефимович</t>
  </si>
  <si>
    <t>ООО «Центр РТИ»</t>
  </si>
  <si>
    <t>Производство резиновых изделий</t>
  </si>
  <si>
    <t>Ленар Маратович Сагдиев</t>
  </si>
  <si>
    <t>ООО ФЗП</t>
  </si>
  <si>
    <t>Производство фармацевтических субстанций</t>
  </si>
  <si>
    <t>Рамиль Фаритович Яруллин</t>
  </si>
  <si>
    <t>Индустриальный парк – ОЭЗ «Алабуга»</t>
  </si>
  <si>
    <t>Строительство жилых и нежилых зданий</t>
  </si>
  <si>
    <t>Валеев Ядгар Данилович</t>
  </si>
  <si>
    <t>Заместитель генерального директора по финансам</t>
  </si>
  <si>
    <t>АО «Технопарк Слава»</t>
  </si>
  <si>
    <t>Аренда и управление собственным или арендованным нежилым недвижимым имуществом</t>
  </si>
  <si>
    <t>Трифонова Екатерина Геннадьевна</t>
  </si>
  <si>
    <t>Начальник управления по развитию</t>
  </si>
  <si>
    <t xml:space="preserve">Заместитель генерального директора по финансам </t>
  </si>
  <si>
    <t xml:space="preserve">Проведено </t>
  </si>
  <si>
    <t>Алиментьева Ирина Александровна</t>
  </si>
  <si>
    <t>Руководитель проекта по привлечению государственного финансирования</t>
  </si>
  <si>
    <t>ОЭЗ «Новгородская»</t>
  </si>
  <si>
    <t xml:space="preserve">Новгородская область </t>
  </si>
  <si>
    <t>Деятельность в области инженерных изысканий, инженерно-технического проектирования, управления проектами строительства, выполнения строительного контроля и авторского надзора, предоставление технических консультаций в этих областях</t>
  </si>
  <si>
    <t>Картавых Александр Владимирович</t>
  </si>
  <si>
    <t xml:space="preserve">Заместитель генерального директора </t>
  </si>
  <si>
    <t>Проведено</t>
  </si>
  <si>
    <t>«Технопарк-Липецк»</t>
  </si>
  <si>
    <t>Липецкая область</t>
  </si>
  <si>
    <t>Управление недвижимым имуществом за вознаграждение или на договорной основе</t>
  </si>
  <si>
    <t>Хайрединова Жанна Руслановна</t>
  </si>
  <si>
    <t>Технопарк ПАО «Калибр»</t>
  </si>
  <si>
    <t>Аренда и управление собственным или арендованным недвижимым имуществом</t>
  </si>
  <si>
    <t>Горожанкин Геннадий Витальевич</t>
  </si>
  <si>
    <t>Управляющий менеджер</t>
  </si>
  <si>
    <t>Начальник управления по развитию и научно-технической деятельности</t>
  </si>
  <si>
    <t>ООО «Акситех»</t>
  </si>
  <si>
    <t>Разработка компьютерного программного обеспечения</t>
  </si>
  <si>
    <t>Стафик Сергей Дмитриевич</t>
  </si>
  <si>
    <t>ООО «Гордиз»</t>
  </si>
  <si>
    <t>Научные исследования и разработки в области биотехнологии</t>
  </si>
  <si>
    <t>Леонов Сергей Николаевич</t>
  </si>
  <si>
    <t>Технопарк «Ленполиграфмаш»</t>
  </si>
  <si>
    <t>г. Санкт-Петербург</t>
  </si>
  <si>
    <t>Производство средств связи, выполняющих функцию систем коммутации</t>
  </si>
  <si>
    <t>Старковский Даниил Вячеславович</t>
  </si>
  <si>
    <t>ООО «PRODEX»</t>
  </si>
  <si>
    <t>Ульяновская область</t>
  </si>
  <si>
    <t>Производство медицинских инструментов и оборудования</t>
  </si>
  <si>
    <t>Серов Алексей Николаевич</t>
  </si>
  <si>
    <t xml:space="preserve"> Перечень проведенных интервью с предприятиями</t>
  </si>
  <si>
    <t>Субъект Российской Федерации</t>
  </si>
  <si>
    <t>Перечень предприятий, принявших участие в фокус-группе</t>
  </si>
  <si>
    <t xml:space="preserve"> Таксономия</t>
  </si>
  <si>
    <t>Кол-во</t>
  </si>
  <si>
    <t>Перечень проведенных интервью с предприятиями</t>
  </si>
  <si>
    <t>Проведено интервью</t>
  </si>
  <si>
    <t>Задействовано предприятий</t>
  </si>
  <si>
    <t>Задействовано федеральных округов</t>
  </si>
  <si>
    <t>Задействовано субъектов РФ</t>
  </si>
  <si>
    <t>Всего</t>
  </si>
  <si>
    <t>Таксономия</t>
  </si>
  <si>
    <t>Перчень встреч с индустриальными парками и технопарками</t>
  </si>
  <si>
    <t>Воронежская область</t>
  </si>
  <si>
    <t>Приложение № 16</t>
  </si>
  <si>
    <t>Приложение № 17</t>
  </si>
  <si>
    <t>ООО  Золотой початок</t>
  </si>
  <si>
    <t>Приложение №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</si>
</sst>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left" vertical="center" wrapText="1" indent="1"/>
    </xf>
    <xf numFmtId="0" fontId="2" fillId="0" borderId="0" xfId="0" applyFont="1" applyBorder="1"/>
    <xf numFmtId="14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right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7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/Relationships>
</file>

<file path=xl/tables/table1.xml><?xml version="1.0" encoding="utf-8"?>
<table xmlns="http://schemas.openxmlformats.org/spreadsheetml/2006/main" id="1" name="Интервью" displayName="Интервью" ref="A3:K26" totalsRowCount="1" headerRowDxfId="73" headerRowBorderDxfId="72" tableBorderDxfId="71">
  <autoFilter ref="A3:K25"/>
  <tableColumns count="11">
    <tableColumn id="1" name="№" totalsRowLabel="Кол-во" dataDxfId="70" totalsRowDxfId="69"/>
    <tableColumn id="2" name="Дата" totalsRowFunction="custom" dataDxfId="68" totalsRowDxfId="67">
      <totalsRowFormula array="1">SUM(1/COUNTIF(Интервью[Дата],Интервью[Дата]))</totalsRowFormula>
    </tableColumn>
    <tableColumn id="3" name="Наименование инструмента" totalsRowFunction="custom" dataDxfId="66" totalsRowDxfId="65">
      <totalsRowFormula array="1">SUM(1/COUNTIF(Интервью[Наименование инструмента],Интервью[Наименование инструмента]))</totalsRowFormula>
    </tableColumn>
    <tableColumn id="4" name="Наименование предприятия" totalsRowFunction="custom" dataDxfId="64" totalsRowDxfId="63">
      <totalsRowFormula array="1">SUM(1/COUNTIF(Интервью[Наименование предприятия],Интервью[Наименование предприятия]))</totalsRowFormula>
    </tableColumn>
    <tableColumn id="5" name="Федеральный административный округ" totalsRowFunction="custom" dataDxfId="62" totalsRowDxfId="61">
      <totalsRowFormula array="1">SUM(1/COUNTIF(Интервью[Федеральный административный округ],Интервью[Федеральный административный округ]))</totalsRowFormula>
    </tableColumn>
    <tableColumn id="6" name="Субъект Российской Федерации" totalsRowFunction="custom" dataDxfId="60" totalsRowDxfId="59">
      <totalsRowFormula array="1">SUM(1/COUNTIF(Интервью[Субъект Российской Федерации],Интервью[Субъект Российской Федерации]))</totalsRowFormula>
    </tableColumn>
    <tableColumn id="7" name="ОКВЭД" totalsRowFunction="custom" dataDxfId="58" totalsRowDxfId="57">
      <totalsRowFormula array="1">SUM(1/COUNTIF(Интервью[ОКВЭД],Интервью[ОКВЭД]))</totalsRowFormula>
    </tableColumn>
    <tableColumn id="8" name="ФИО" totalsRowFunction="custom" dataDxfId="56" totalsRowDxfId="55">
      <totalsRowFormula array="1">SUM(1/COUNTIF(Интервью[ФИО],Интервью[ФИО]))</totalsRowFormula>
    </tableColumn>
    <tableColumn id="9" name="Должность" dataDxfId="54" totalsRowDxfId="53"/>
    <tableColumn id="10" name="Проведено/ планируется" dataDxfId="52" totalsRowDxfId="51"/>
    <tableColumn id="11" name="Стенограмма" dataDxfId="50" totalsRowDxfId="4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технопарки" displayName="технопарки" ref="A3:K6" totalsRowCount="1" headerRowDxfId="48" headerRowBorderDxfId="47" tableBorderDxfId="46" totalsRowBorderDxfId="45">
  <autoFilter ref="A3:K5"/>
  <tableColumns count="11">
    <tableColumn id="1" name="№" totalsRowLabel="Кол-во" dataDxfId="44" totalsRowDxfId="43"/>
    <tableColumn id="2" name="Дата" totalsRowFunction="custom" dataDxfId="42" totalsRowDxfId="41">
      <totalsRowFormula array="1">SUM(1/COUNTIF(технопарки[Дата],технопарки[Дата]))</totalsRowFormula>
    </tableColumn>
    <tableColumn id="3" name="Наименование инструмента" totalsRowFunction="custom" dataDxfId="40" totalsRowDxfId="39">
      <totalsRowFormula array="1">SUM(1/COUNTIF(технопарки[Наименование инструмента],технопарки[Наименование инструмента]))</totalsRowFormula>
    </tableColumn>
    <tableColumn id="4" name="Наименование предприятия" totalsRowFunction="custom" totalsRowDxfId="38">
      <totalsRowFormula array="1">SUM(1/COUNTIF(технопарки[Наименование предприятия],технопарки[Наименование предприятия]))</totalsRowFormula>
    </tableColumn>
    <tableColumn id="5" name="Федеральный административный округ" totalsRowFunction="custom" dataDxfId="37" totalsRowDxfId="36">
      <totalsRowFormula array="1">SUM(1/COUNTIF(технопарки[Федеральный административный округ],технопарки[Федеральный административный округ]))</totalsRowFormula>
    </tableColumn>
    <tableColumn id="6" name="Субъект Российской Федерации" totalsRowFunction="custom" dataDxfId="35" totalsRowDxfId="34">
      <totalsRowFormula array="1">SUM(1/COUNTIF(технопарки[Субъект Российской Федерации],технопарки[Субъект Российской Федерации]))</totalsRowFormula>
    </tableColumn>
    <tableColumn id="7" name="ОКВЭД" totalsRowFunction="custom" dataDxfId="33" totalsRowDxfId="32">
      <totalsRowFormula array="1">SUM(1/COUNTIF(технопарки[ОКВЭД],технопарки[ОКВЭД]))</totalsRowFormula>
    </tableColumn>
    <tableColumn id="8" name="ФИО" totalsRowFunction="custom" dataDxfId="31" totalsRowDxfId="30">
      <totalsRowFormula array="1">SUM(1/COUNTIF(технопарки[ФИО],технопарки[ФИО]))</totalsRowFormula>
    </tableColumn>
    <tableColumn id="9" name="Должность" dataDxfId="29" totalsRowDxfId="28"/>
    <tableColumn id="10" name="Проведено/ планируется" dataDxfId="27" totalsRowDxfId="26"/>
    <tableColumn id="11" name="Стенограмма" totalsRowDxfId="2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фокусгруппа" displayName="фокусгруппа" ref="A3:K14" totalsRowCount="1" headerRowDxfId="24" headerRowBorderDxfId="23" tableBorderDxfId="22">
  <autoFilter ref="A3:K13"/>
  <tableColumns count="11">
    <tableColumn id="1" name="№" totalsRowLabel="Кол-во" dataDxfId="21" totalsRowDxfId="20"/>
    <tableColumn id="2" name="Дата" totalsRowFunction="custom" dataDxfId="19" totalsRowDxfId="18">
      <totalsRowFormula array="1">SUM(1/COUNTIF(фокусгруппа[Дата],фокусгруппа[Дата]))</totalsRowFormula>
    </tableColumn>
    <tableColumn id="3" name="Наименование инструмента" totalsRowFunction="custom" dataDxfId="17" totalsRowDxfId="16">
      <totalsRowFormula array="1">SUM(1/COUNTIF(фокусгруппа[Наименование инструмента],фокусгруппа[Наименование инструмента]))</totalsRowFormula>
    </tableColumn>
    <tableColumn id="4" name="Наименование предприятия" totalsRowFunction="custom" dataDxfId="15" totalsRowDxfId="14">
      <totalsRowFormula array="1">SUM(1/COUNTIF(фокусгруппа[Наименование предприятия],фокусгруппа[Наименование предприятия]))</totalsRowFormula>
    </tableColumn>
    <tableColumn id="5" name="Федеральный административный округ" totalsRowFunction="custom" dataDxfId="13" totalsRowDxfId="12">
      <totalsRowFormula array="1">SUM(1/COUNTIF(фокусгруппа[Федеральный административный округ],фокусгруппа[Федеральный административный округ]))</totalsRowFormula>
    </tableColumn>
    <tableColumn id="6" name="Субъект Российской Федерации" totalsRowFunction="custom" dataDxfId="11" totalsRowDxfId="10">
      <totalsRowFormula array="1">SUM(1/COUNTIF(фокусгруппа[Субъект Российской Федерации],фокусгруппа[Субъект Российской Федерации]))</totalsRowFormula>
    </tableColumn>
    <tableColumn id="7" name="ОКВЭД" totalsRowFunction="custom" dataDxfId="9" totalsRowDxfId="8">
      <totalsRowFormula array="1">SUM(1/COUNTIF(фокусгруппа[ОКВЭД],фокусгруппа[ОКВЭД]))</totalsRowFormula>
    </tableColumn>
    <tableColumn id="8" name="ФИО" totalsRowFunction="custom" dataDxfId="7" totalsRowDxfId="6">
      <totalsRowFormula array="1">SUM(1/COUNTIF(фокусгруппа[ФИО],фокусгруппа[ФИО]))</totalsRowFormula>
    </tableColumn>
    <tableColumn id="9" name="Должность" dataDxfId="5" totalsRowDxfId="4"/>
    <tableColumn id="10" name="Проведено/ планируется" dataDxfId="3" totalsRowDxfId="2"/>
    <tableColumn id="11" name="Стенограмма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6"/>
  <sheetViews>
    <sheetView view="pageBreakPreview" zoomScale="80" zoomScaleNormal="80" zoomScaleSheetLayoutView="80" workbookViewId="0">
      <pane xSplit="1" ySplit="3" topLeftCell="B13" activePane="bottomRight" state="frozen"/>
      <selection pane="topRight" activeCell="B1" sqref="B1"/>
      <selection pane="bottomLeft" activeCell="A3" sqref="A3"/>
      <selection pane="bottomRight" activeCell="B4" sqref="B4"/>
    </sheetView>
  </sheetViews>
  <sheetFormatPr defaultRowHeight="15.75" x14ac:dyDescent="0.25"/>
  <cols>
    <col min="1" max="1" width="8.5703125" style="1" customWidth="1"/>
    <col min="2" max="2" width="13" style="1" customWidth="1"/>
    <col min="3" max="3" width="31.42578125" style="1" customWidth="1"/>
    <col min="4" max="4" width="31.5703125" style="1" customWidth="1"/>
    <col min="5" max="5" width="44.140625" style="1" customWidth="1"/>
    <col min="6" max="6" width="36.140625" style="1" customWidth="1"/>
    <col min="7" max="7" width="40.7109375" style="1" customWidth="1"/>
    <col min="8" max="8" width="23" style="1" customWidth="1"/>
    <col min="9" max="9" width="27.7109375" style="1" customWidth="1"/>
    <col min="10" max="10" width="27.85546875" style="1" customWidth="1"/>
    <col min="11" max="11" width="17.85546875" style="1" customWidth="1"/>
  </cols>
  <sheetData>
    <row r="1" spans="1:11" x14ac:dyDescent="0.25">
      <c r="A1" s="31" t="s">
        <v>148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8.75" x14ac:dyDescent="0.3">
      <c r="A2" s="30" t="s">
        <v>134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1" x14ac:dyDescent="0.25">
      <c r="A3" s="13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4" t="s">
        <v>135</v>
      </c>
      <c r="G3" s="14" t="s">
        <v>5</v>
      </c>
      <c r="H3" s="14" t="s">
        <v>6</v>
      </c>
      <c r="I3" s="14" t="s">
        <v>7</v>
      </c>
      <c r="J3" s="14" t="s">
        <v>8</v>
      </c>
      <c r="K3" s="15" t="s">
        <v>9</v>
      </c>
    </row>
    <row r="4" spans="1:11" ht="31.5" x14ac:dyDescent="0.25">
      <c r="A4" s="10">
        <v>1</v>
      </c>
      <c r="B4" s="3">
        <v>45404</v>
      </c>
      <c r="C4" s="4" t="s">
        <v>10</v>
      </c>
      <c r="D4" s="4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11" t="s">
        <v>18</v>
      </c>
    </row>
    <row r="5" spans="1:11" ht="31.5" x14ac:dyDescent="0.25">
      <c r="A5" s="10"/>
      <c r="B5" s="3">
        <v>45404</v>
      </c>
      <c r="C5" s="4" t="s">
        <v>10</v>
      </c>
      <c r="D5" s="4" t="s">
        <v>19</v>
      </c>
      <c r="E5" s="4" t="s">
        <v>20</v>
      </c>
      <c r="F5" s="4" t="s">
        <v>21</v>
      </c>
      <c r="G5" s="4" t="s">
        <v>14</v>
      </c>
      <c r="H5" s="4" t="s">
        <v>15</v>
      </c>
      <c r="I5" s="4" t="s">
        <v>16</v>
      </c>
      <c r="J5" s="4" t="s">
        <v>17</v>
      </c>
      <c r="K5" s="11" t="s">
        <v>18</v>
      </c>
    </row>
    <row r="6" spans="1:11" ht="31.5" x14ac:dyDescent="0.25">
      <c r="A6" s="10">
        <v>2</v>
      </c>
      <c r="B6" s="3">
        <v>45433</v>
      </c>
      <c r="C6" s="4" t="s">
        <v>10</v>
      </c>
      <c r="D6" s="4" t="s">
        <v>22</v>
      </c>
      <c r="E6" s="4" t="s">
        <v>23</v>
      </c>
      <c r="F6" s="4" t="s">
        <v>147</v>
      </c>
      <c r="G6" s="4" t="s">
        <v>24</v>
      </c>
      <c r="H6" s="4" t="s">
        <v>25</v>
      </c>
      <c r="I6" s="4" t="s">
        <v>26</v>
      </c>
      <c r="J6" s="4" t="s">
        <v>17</v>
      </c>
      <c r="K6" s="11" t="s">
        <v>18</v>
      </c>
    </row>
    <row r="7" spans="1:11" ht="47.25" x14ac:dyDescent="0.25">
      <c r="A7" s="10">
        <v>3</v>
      </c>
      <c r="B7" s="3">
        <v>45441</v>
      </c>
      <c r="C7" s="4" t="s">
        <v>10</v>
      </c>
      <c r="D7" s="4" t="s">
        <v>27</v>
      </c>
      <c r="E7" s="4" t="s">
        <v>28</v>
      </c>
      <c r="F7" s="4" t="s">
        <v>29</v>
      </c>
      <c r="G7" s="4" t="s">
        <v>30</v>
      </c>
      <c r="H7" s="4" t="s">
        <v>31</v>
      </c>
      <c r="I7" s="4" t="s">
        <v>16</v>
      </c>
      <c r="J7" s="4" t="s">
        <v>17</v>
      </c>
      <c r="K7" s="11" t="s">
        <v>18</v>
      </c>
    </row>
    <row r="8" spans="1:11" ht="31.5" x14ac:dyDescent="0.25">
      <c r="A8" s="10">
        <v>4</v>
      </c>
      <c r="B8" s="3">
        <v>45448</v>
      </c>
      <c r="C8" s="4" t="s">
        <v>10</v>
      </c>
      <c r="D8" s="4" t="s">
        <v>32</v>
      </c>
      <c r="E8" s="4" t="s">
        <v>12</v>
      </c>
      <c r="F8" s="4" t="s">
        <v>13</v>
      </c>
      <c r="G8" s="4" t="s">
        <v>33</v>
      </c>
      <c r="H8" s="4" t="s">
        <v>34</v>
      </c>
      <c r="I8" s="4" t="s">
        <v>35</v>
      </c>
      <c r="J8" s="4" t="s">
        <v>17</v>
      </c>
      <c r="K8" s="11" t="s">
        <v>18</v>
      </c>
    </row>
    <row r="9" spans="1:11" ht="31.5" x14ac:dyDescent="0.25">
      <c r="A9" s="10">
        <v>5</v>
      </c>
      <c r="B9" s="3">
        <v>45406</v>
      </c>
      <c r="C9" s="4" t="s">
        <v>36</v>
      </c>
      <c r="D9" s="4" t="s">
        <v>37</v>
      </c>
      <c r="E9" s="4" t="s">
        <v>12</v>
      </c>
      <c r="F9" s="4" t="s">
        <v>13</v>
      </c>
      <c r="G9" s="4" t="s">
        <v>38</v>
      </c>
      <c r="H9" s="4" t="s">
        <v>39</v>
      </c>
      <c r="I9" s="4" t="s">
        <v>40</v>
      </c>
      <c r="J9" s="4" t="s">
        <v>17</v>
      </c>
      <c r="K9" s="11" t="s">
        <v>18</v>
      </c>
    </row>
    <row r="10" spans="1:11" ht="47.25" x14ac:dyDescent="0.25">
      <c r="A10" s="10">
        <v>6</v>
      </c>
      <c r="B10" s="3">
        <v>45407</v>
      </c>
      <c r="C10" s="4" t="s">
        <v>36</v>
      </c>
      <c r="D10" s="4" t="s">
        <v>41</v>
      </c>
      <c r="E10" s="4" t="s">
        <v>23</v>
      </c>
      <c r="F10" s="4" t="s">
        <v>21</v>
      </c>
      <c r="G10" s="4" t="s">
        <v>42</v>
      </c>
      <c r="H10" s="4" t="s">
        <v>43</v>
      </c>
      <c r="I10" s="4" t="s">
        <v>44</v>
      </c>
      <c r="J10" s="4" t="s">
        <v>17</v>
      </c>
      <c r="K10" s="11" t="s">
        <v>18</v>
      </c>
    </row>
    <row r="11" spans="1:11" ht="47.25" x14ac:dyDescent="0.25">
      <c r="A11" s="10">
        <v>7</v>
      </c>
      <c r="B11" s="3">
        <v>45408</v>
      </c>
      <c r="C11" s="4" t="s">
        <v>36</v>
      </c>
      <c r="D11" s="4" t="s">
        <v>45</v>
      </c>
      <c r="E11" s="4" t="s">
        <v>46</v>
      </c>
      <c r="F11" s="4" t="s">
        <v>47</v>
      </c>
      <c r="G11" s="4" t="s">
        <v>48</v>
      </c>
      <c r="H11" s="4" t="s">
        <v>49</v>
      </c>
      <c r="I11" s="4" t="s">
        <v>50</v>
      </c>
      <c r="J11" s="4" t="s">
        <v>17</v>
      </c>
      <c r="K11" s="11" t="s">
        <v>18</v>
      </c>
    </row>
    <row r="12" spans="1:11" ht="63" x14ac:dyDescent="0.25">
      <c r="A12" s="10">
        <v>8</v>
      </c>
      <c r="B12" s="3">
        <v>45425</v>
      </c>
      <c r="C12" s="4" t="s">
        <v>36</v>
      </c>
      <c r="D12" s="4" t="s">
        <v>51</v>
      </c>
      <c r="E12" s="4" t="s">
        <v>28</v>
      </c>
      <c r="F12" s="4" t="s">
        <v>29</v>
      </c>
      <c r="G12" s="4" t="s">
        <v>52</v>
      </c>
      <c r="H12" s="4" t="s">
        <v>53</v>
      </c>
      <c r="I12" s="4" t="s">
        <v>26</v>
      </c>
      <c r="J12" s="4" t="s">
        <v>17</v>
      </c>
      <c r="K12" s="11" t="s">
        <v>18</v>
      </c>
    </row>
    <row r="13" spans="1:11" ht="31.5" x14ac:dyDescent="0.25">
      <c r="A13" s="10">
        <v>9</v>
      </c>
      <c r="B13" s="3">
        <v>45443</v>
      </c>
      <c r="C13" s="4" t="s">
        <v>36</v>
      </c>
      <c r="D13" s="4" t="s">
        <v>54</v>
      </c>
      <c r="E13" s="4" t="s">
        <v>12</v>
      </c>
      <c r="F13" s="4" t="s">
        <v>13</v>
      </c>
      <c r="G13" s="4" t="s">
        <v>55</v>
      </c>
      <c r="H13" s="4" t="s">
        <v>56</v>
      </c>
      <c r="I13" s="4" t="s">
        <v>57</v>
      </c>
      <c r="J13" s="4" t="s">
        <v>17</v>
      </c>
      <c r="K13" s="11" t="s">
        <v>18</v>
      </c>
    </row>
    <row r="14" spans="1:11" ht="31.5" x14ac:dyDescent="0.25">
      <c r="A14" s="10">
        <v>10</v>
      </c>
      <c r="B14" s="3">
        <v>45404</v>
      </c>
      <c r="C14" s="4" t="s">
        <v>58</v>
      </c>
      <c r="D14" s="4" t="s">
        <v>11</v>
      </c>
      <c r="E14" s="4" t="s">
        <v>12</v>
      </c>
      <c r="F14" s="4" t="s">
        <v>13</v>
      </c>
      <c r="G14" s="4" t="s">
        <v>14</v>
      </c>
      <c r="H14" s="4" t="s">
        <v>15</v>
      </c>
      <c r="I14" s="4" t="s">
        <v>16</v>
      </c>
      <c r="J14" s="4" t="s">
        <v>17</v>
      </c>
      <c r="K14" s="11" t="s">
        <v>18</v>
      </c>
    </row>
    <row r="15" spans="1:11" ht="47.25" x14ac:dyDescent="0.25">
      <c r="A15" s="10">
        <v>11</v>
      </c>
      <c r="B15" s="3">
        <v>45408</v>
      </c>
      <c r="C15" s="4" t="s">
        <v>58</v>
      </c>
      <c r="D15" s="4" t="s">
        <v>45</v>
      </c>
      <c r="E15" s="4" t="s">
        <v>46</v>
      </c>
      <c r="F15" s="4" t="s">
        <v>47</v>
      </c>
      <c r="G15" s="4" t="s">
        <v>48</v>
      </c>
      <c r="H15" s="4" t="s">
        <v>49</v>
      </c>
      <c r="I15" s="4" t="s">
        <v>50</v>
      </c>
      <c r="J15" s="4" t="s">
        <v>17</v>
      </c>
      <c r="K15" s="11" t="s">
        <v>18</v>
      </c>
    </row>
    <row r="16" spans="1:11" ht="47.25" x14ac:dyDescent="0.25">
      <c r="A16" s="10">
        <v>12</v>
      </c>
      <c r="B16" s="3">
        <v>45427</v>
      </c>
      <c r="C16" s="4" t="s">
        <v>58</v>
      </c>
      <c r="D16" s="4" t="s">
        <v>59</v>
      </c>
      <c r="E16" s="4" t="s">
        <v>23</v>
      </c>
      <c r="F16" s="4" t="s">
        <v>60</v>
      </c>
      <c r="G16" s="4" t="s">
        <v>61</v>
      </c>
      <c r="H16" s="4" t="s">
        <v>62</v>
      </c>
      <c r="I16" s="4" t="s">
        <v>35</v>
      </c>
      <c r="J16" s="4" t="s">
        <v>17</v>
      </c>
      <c r="K16" s="11" t="s">
        <v>18</v>
      </c>
    </row>
    <row r="17" spans="1:11" ht="47.25" x14ac:dyDescent="0.25">
      <c r="A17" s="10">
        <v>13</v>
      </c>
      <c r="B17" s="3">
        <v>45429</v>
      </c>
      <c r="C17" s="4" t="s">
        <v>58</v>
      </c>
      <c r="D17" s="4" t="s">
        <v>63</v>
      </c>
      <c r="E17" s="4" t="s">
        <v>23</v>
      </c>
      <c r="F17" s="4" t="s">
        <v>60</v>
      </c>
      <c r="G17" s="4" t="s">
        <v>61</v>
      </c>
      <c r="H17" s="4" t="s">
        <v>64</v>
      </c>
      <c r="I17" s="4" t="s">
        <v>65</v>
      </c>
      <c r="J17" s="4" t="s">
        <v>17</v>
      </c>
      <c r="K17" s="11" t="s">
        <v>18</v>
      </c>
    </row>
    <row r="18" spans="1:11" ht="47.25" x14ac:dyDescent="0.25">
      <c r="A18" s="10">
        <v>14</v>
      </c>
      <c r="B18" s="6">
        <v>45434</v>
      </c>
      <c r="C18" s="4" t="s">
        <v>58</v>
      </c>
      <c r="D18" s="5" t="s">
        <v>67</v>
      </c>
      <c r="E18" s="4" t="s">
        <v>23</v>
      </c>
      <c r="F18" s="4" t="s">
        <v>147</v>
      </c>
      <c r="G18" s="4" t="s">
        <v>68</v>
      </c>
      <c r="H18" s="7" t="s">
        <v>69</v>
      </c>
      <c r="I18" s="7" t="s">
        <v>70</v>
      </c>
      <c r="J18" s="8" t="s">
        <v>17</v>
      </c>
      <c r="K18" s="12" t="s">
        <v>18</v>
      </c>
    </row>
    <row r="19" spans="1:11" ht="47.25" x14ac:dyDescent="0.25">
      <c r="A19" s="10"/>
      <c r="B19" s="6">
        <v>45434</v>
      </c>
      <c r="C19" s="4" t="s">
        <v>66</v>
      </c>
      <c r="D19" s="5" t="s">
        <v>150</v>
      </c>
      <c r="E19" s="4" t="s">
        <v>23</v>
      </c>
      <c r="F19" s="4" t="s">
        <v>147</v>
      </c>
      <c r="G19" s="4" t="s">
        <v>68</v>
      </c>
      <c r="H19" s="7" t="s">
        <v>69</v>
      </c>
      <c r="I19" s="7" t="s">
        <v>70</v>
      </c>
      <c r="J19" s="8" t="s">
        <v>17</v>
      </c>
      <c r="K19" s="12" t="s">
        <v>18</v>
      </c>
    </row>
    <row r="20" spans="1:11" ht="31.5" x14ac:dyDescent="0.25">
      <c r="A20" s="10">
        <v>15</v>
      </c>
      <c r="B20" s="3">
        <v>45439</v>
      </c>
      <c r="C20" s="4" t="s">
        <v>58</v>
      </c>
      <c r="D20" s="5" t="s">
        <v>71</v>
      </c>
      <c r="E20" s="4" t="s">
        <v>23</v>
      </c>
      <c r="F20" s="4" t="s">
        <v>60</v>
      </c>
      <c r="G20" s="4" t="s">
        <v>72</v>
      </c>
      <c r="H20" s="5" t="s">
        <v>73</v>
      </c>
      <c r="I20" s="5" t="s">
        <v>74</v>
      </c>
      <c r="J20" s="4" t="s">
        <v>17</v>
      </c>
      <c r="K20" s="11" t="s">
        <v>18</v>
      </c>
    </row>
    <row r="21" spans="1:11" ht="63" x14ac:dyDescent="0.25">
      <c r="A21" s="10">
        <v>16</v>
      </c>
      <c r="B21" s="3">
        <v>45450</v>
      </c>
      <c r="C21" s="4" t="s">
        <v>58</v>
      </c>
      <c r="D21" s="5" t="s">
        <v>75</v>
      </c>
      <c r="E21" s="4" t="s">
        <v>28</v>
      </c>
      <c r="F21" s="4" t="s">
        <v>76</v>
      </c>
      <c r="G21" s="4" t="s">
        <v>77</v>
      </c>
      <c r="H21" s="5" t="s">
        <v>78</v>
      </c>
      <c r="I21" s="5" t="s">
        <v>35</v>
      </c>
      <c r="J21" s="4" t="s">
        <v>17</v>
      </c>
      <c r="K21" s="11" t="s">
        <v>18</v>
      </c>
    </row>
    <row r="22" spans="1:11" ht="47.25" x14ac:dyDescent="0.25">
      <c r="A22" s="10">
        <v>17</v>
      </c>
      <c r="B22" s="3">
        <v>45456</v>
      </c>
      <c r="C22" s="4" t="s">
        <v>58</v>
      </c>
      <c r="D22" s="4" t="s">
        <v>79</v>
      </c>
      <c r="E22" s="4" t="s">
        <v>28</v>
      </c>
      <c r="F22" s="4" t="s">
        <v>80</v>
      </c>
      <c r="G22" s="4" t="s">
        <v>81</v>
      </c>
      <c r="H22" s="5" t="s">
        <v>82</v>
      </c>
      <c r="I22" s="5" t="s">
        <v>83</v>
      </c>
      <c r="J22" s="4" t="s">
        <v>17</v>
      </c>
      <c r="K22" s="11" t="s">
        <v>18</v>
      </c>
    </row>
    <row r="23" spans="1:11" ht="47.25" x14ac:dyDescent="0.25">
      <c r="A23" s="10">
        <v>18</v>
      </c>
      <c r="B23" s="3">
        <v>45457</v>
      </c>
      <c r="C23" s="4" t="s">
        <v>58</v>
      </c>
      <c r="D23" s="4" t="s">
        <v>84</v>
      </c>
      <c r="E23" s="4" t="s">
        <v>28</v>
      </c>
      <c r="F23" s="4" t="s">
        <v>80</v>
      </c>
      <c r="G23" s="4" t="s">
        <v>85</v>
      </c>
      <c r="H23" s="5" t="s">
        <v>86</v>
      </c>
      <c r="I23" s="5" t="s">
        <v>65</v>
      </c>
      <c r="J23" s="4" t="s">
        <v>17</v>
      </c>
      <c r="K23" s="11" t="s">
        <v>18</v>
      </c>
    </row>
    <row r="24" spans="1:11" ht="31.5" x14ac:dyDescent="0.25">
      <c r="A24" s="10">
        <v>19</v>
      </c>
      <c r="B24" s="3">
        <v>45463</v>
      </c>
      <c r="C24" s="4" t="s">
        <v>58</v>
      </c>
      <c r="D24" s="4" t="s">
        <v>87</v>
      </c>
      <c r="E24" s="4" t="s">
        <v>28</v>
      </c>
      <c r="F24" s="4" t="s">
        <v>80</v>
      </c>
      <c r="G24" s="4" t="s">
        <v>88</v>
      </c>
      <c r="H24" s="5" t="s">
        <v>89</v>
      </c>
      <c r="I24" s="5" t="s">
        <v>35</v>
      </c>
      <c r="J24" s="4" t="s">
        <v>17</v>
      </c>
      <c r="K24" s="11" t="s">
        <v>18</v>
      </c>
    </row>
    <row r="25" spans="1:11" ht="31.5" x14ac:dyDescent="0.25">
      <c r="A25" s="10">
        <v>20</v>
      </c>
      <c r="B25" s="6">
        <v>45468</v>
      </c>
      <c r="C25" s="8" t="s">
        <v>58</v>
      </c>
      <c r="D25" s="8" t="s">
        <v>90</v>
      </c>
      <c r="E25" s="8" t="s">
        <v>28</v>
      </c>
      <c r="F25" s="8" t="s">
        <v>80</v>
      </c>
      <c r="G25" s="8" t="s">
        <v>91</v>
      </c>
      <c r="H25" s="7" t="s">
        <v>92</v>
      </c>
      <c r="I25" s="7" t="s">
        <v>83</v>
      </c>
      <c r="J25" s="17" t="s">
        <v>17</v>
      </c>
      <c r="K25" s="12" t="s">
        <v>18</v>
      </c>
    </row>
    <row r="26" spans="1:11" ht="31.5" x14ac:dyDescent="0.25">
      <c r="A26" s="28" t="s">
        <v>138</v>
      </c>
      <c r="B26" s="29">
        <f t="array" ref="B26">SUM(1/COUNTIF(Интервью[Дата],Интервью[Дата]))</f>
        <v>18</v>
      </c>
      <c r="C26" s="29">
        <f t="array" ref="C26">SUM(1/COUNTIF(Интервью[Наименование инструмента],Интервью[Наименование инструмента]))</f>
        <v>3.9999999999999991</v>
      </c>
      <c r="D26" s="29">
        <f t="array" ref="D26">SUM(1/COUNTIF(Интервью[Наименование предприятия],Интервью[Наименование предприятия]))</f>
        <v>20</v>
      </c>
      <c r="E26" s="29">
        <f t="array" ref="E26">SUM(1/COUNTIF(Интервью[Федеральный административный округ],Интервью[Федеральный административный округ]))</f>
        <v>5.0000000000000027</v>
      </c>
      <c r="F26" s="29">
        <f t="array" ref="F26">SUM(1/COUNTIF(Интервью[Субъект Российской Федерации],Интервью[Субъект Российской Федерации]))</f>
        <v>7.9999999999999991</v>
      </c>
      <c r="G26" s="29">
        <f t="array" ref="G26">SUM(1/COUNTIF(Интервью[ОКВЭД],Интервью[ОКВЭД]))</f>
        <v>17</v>
      </c>
      <c r="H26" s="29">
        <f t="array" ref="H26">SUM(1/COUNTIF(Интервью[ФИО],Интервью[ФИО]))</f>
        <v>18</v>
      </c>
      <c r="I26" s="29"/>
      <c r="J26" s="29"/>
      <c r="K26" s="29"/>
    </row>
  </sheetData>
  <mergeCells count="2">
    <mergeCell ref="A2:K2"/>
    <mergeCell ref="A1:K1"/>
  </mergeCells>
  <pageMargins left="0.25" right="0.25" top="0.75" bottom="0.75" header="0.3" footer="0.3"/>
  <pageSetup paperSize="9" scale="47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"/>
  <sheetViews>
    <sheetView view="pageBreakPreview" zoomScale="60" zoomScaleNormal="100" workbookViewId="0">
      <selection sqref="A1:K1"/>
    </sheetView>
  </sheetViews>
  <sheetFormatPr defaultRowHeight="15.75" x14ac:dyDescent="0.25"/>
  <cols>
    <col min="1" max="1" width="6.85546875" style="1" customWidth="1"/>
    <col min="2" max="2" width="13" style="1" customWidth="1"/>
    <col min="3" max="3" width="32.42578125" style="1" customWidth="1"/>
    <col min="4" max="4" width="32.5703125" style="1" customWidth="1"/>
    <col min="5" max="5" width="44.85546875" style="1" customWidth="1"/>
    <col min="6" max="6" width="36.28515625" style="1" customWidth="1"/>
    <col min="7" max="7" width="16.5703125" style="1" customWidth="1"/>
    <col min="8" max="8" width="14.5703125" style="1" customWidth="1"/>
    <col min="9" max="9" width="16.28515625" style="1" customWidth="1"/>
    <col min="10" max="10" width="28.5703125" style="1" customWidth="1"/>
    <col min="11" max="11" width="17" style="1" customWidth="1"/>
  </cols>
  <sheetData>
    <row r="1" spans="1:11" x14ac:dyDescent="0.25">
      <c r="A1" s="33" t="s">
        <v>149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x14ac:dyDescent="0.25">
      <c r="A2" s="32" t="s">
        <v>146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x14ac:dyDescent="0.25">
      <c r="A3" s="13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4" t="s">
        <v>135</v>
      </c>
      <c r="G3" s="14" t="s">
        <v>5</v>
      </c>
      <c r="H3" s="14" t="s">
        <v>6</v>
      </c>
      <c r="I3" s="14" t="s">
        <v>7</v>
      </c>
      <c r="J3" s="14" t="s">
        <v>8</v>
      </c>
      <c r="K3" s="15" t="s">
        <v>9</v>
      </c>
    </row>
    <row r="4" spans="1:11" ht="63" x14ac:dyDescent="0.25">
      <c r="A4" s="10">
        <v>1</v>
      </c>
      <c r="B4" s="3">
        <v>45468</v>
      </c>
      <c r="C4" s="2" t="s">
        <v>58</v>
      </c>
      <c r="D4" s="2" t="s">
        <v>93</v>
      </c>
      <c r="E4" s="2" t="s">
        <v>28</v>
      </c>
      <c r="F4" s="2" t="s">
        <v>80</v>
      </c>
      <c r="G4" s="2" t="s">
        <v>94</v>
      </c>
      <c r="H4" s="5" t="s">
        <v>95</v>
      </c>
      <c r="I4" s="5" t="s">
        <v>96</v>
      </c>
      <c r="J4" s="5" t="s">
        <v>17</v>
      </c>
      <c r="K4" s="5" t="s">
        <v>18</v>
      </c>
    </row>
    <row r="5" spans="1:11" ht="126" x14ac:dyDescent="0.25">
      <c r="A5" s="16">
        <v>2</v>
      </c>
      <c r="B5" s="6">
        <v>45453</v>
      </c>
      <c r="C5" s="8" t="s">
        <v>58</v>
      </c>
      <c r="D5" s="7" t="s">
        <v>97</v>
      </c>
      <c r="E5" s="8" t="s">
        <v>23</v>
      </c>
      <c r="F5" s="8" t="s">
        <v>60</v>
      </c>
      <c r="G5" s="8" t="s">
        <v>98</v>
      </c>
      <c r="H5" s="7" t="s">
        <v>99</v>
      </c>
      <c r="I5" s="7" t="s">
        <v>100</v>
      </c>
      <c r="J5" s="17" t="s">
        <v>17</v>
      </c>
      <c r="K5" s="19" t="s">
        <v>18</v>
      </c>
    </row>
    <row r="6" spans="1:11" ht="31.5" x14ac:dyDescent="0.25">
      <c r="A6" s="6" t="s">
        <v>138</v>
      </c>
      <c r="B6" s="8">
        <f t="array" ref="B6">SUM(1/COUNTIF(технопарки[Дата],технопарки[Дата]))</f>
        <v>2</v>
      </c>
      <c r="C6" s="8">
        <f t="array" ref="C6">SUM(1/COUNTIF(технопарки[Наименование инструмента],технопарки[Наименование инструмента]))</f>
        <v>1</v>
      </c>
      <c r="D6" s="8">
        <f t="array" ref="D6">SUM(1/COUNTIF(технопарки[Наименование предприятия],технопарки[Наименование предприятия]))</f>
        <v>2</v>
      </c>
      <c r="E6" s="8">
        <f t="array" ref="E6">SUM(1/COUNTIF(технопарки[Федеральный административный округ],технопарки[Федеральный административный округ]))</f>
        <v>2</v>
      </c>
      <c r="F6" s="8">
        <f t="array" ref="F6">SUM(1/COUNTIF(технопарки[Субъект Российской Федерации],технопарки[Субъект Российской Федерации]))</f>
        <v>2</v>
      </c>
      <c r="G6" s="8">
        <f t="array" ref="G6">SUM(1/COUNTIF(технопарки[ОКВЭД],технопарки[ОКВЭД]))</f>
        <v>2</v>
      </c>
      <c r="H6" s="8">
        <f t="array" ref="H6">SUM(1/COUNTIF(технопарки[ФИО],технопарки[ФИО]))</f>
        <v>2</v>
      </c>
      <c r="I6" s="7"/>
      <c r="J6" s="17"/>
      <c r="K6" s="27"/>
    </row>
  </sheetData>
  <mergeCells count="2">
    <mergeCell ref="A2:K2"/>
    <mergeCell ref="A1:K1"/>
  </mergeCells>
  <pageMargins left="0.25" right="0.25" top="0.75" bottom="0.75" header="0.3" footer="0.3"/>
  <pageSetup paperSize="9" scale="55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"/>
  <sheetViews>
    <sheetView tabSelected="1" view="pageBreakPreview" zoomScale="60" zoomScaleNormal="80" workbookViewId="0">
      <selection sqref="A1:K1"/>
    </sheetView>
  </sheetViews>
  <sheetFormatPr defaultRowHeight="15.75" x14ac:dyDescent="0.25"/>
  <cols>
    <col min="1" max="1" width="11.28515625" bestFit="1" customWidth="1"/>
    <col min="2" max="2" width="16.28515625" style="1" customWidth="1"/>
    <col min="3" max="3" width="32.42578125" style="1" customWidth="1"/>
    <col min="4" max="4" width="32.5703125" style="1" customWidth="1"/>
    <col min="5" max="5" width="44.85546875" style="1" customWidth="1"/>
    <col min="6" max="6" width="36.28515625" style="1" customWidth="1"/>
    <col min="7" max="7" width="25.5703125" style="1" customWidth="1"/>
    <col min="8" max="8" width="15.7109375" style="1" customWidth="1"/>
    <col min="9" max="9" width="21.28515625" style="1" customWidth="1"/>
    <col min="10" max="10" width="28.5703125" style="1" customWidth="1"/>
    <col min="11" max="11" width="17.7109375" style="1" customWidth="1"/>
  </cols>
  <sheetData>
    <row r="1" spans="1:11" ht="15.75" customHeight="1" x14ac:dyDescent="0.25">
      <c r="A1" s="31" t="s">
        <v>151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x14ac:dyDescent="0.25">
      <c r="B2" s="32" t="s">
        <v>136</v>
      </c>
      <c r="C2" s="32"/>
      <c r="D2" s="32"/>
      <c r="E2" s="32"/>
      <c r="F2" s="32"/>
      <c r="G2" s="32"/>
      <c r="H2" s="32"/>
      <c r="I2" s="32"/>
      <c r="J2" s="32"/>
      <c r="K2" s="32"/>
    </row>
    <row r="3" spans="1:11" x14ac:dyDescent="0.25">
      <c r="A3" s="13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4" t="s">
        <v>135</v>
      </c>
      <c r="G3" s="14" t="s">
        <v>5</v>
      </c>
      <c r="H3" s="14" t="s">
        <v>6</v>
      </c>
      <c r="I3" s="14" t="s">
        <v>7</v>
      </c>
      <c r="J3" s="14" t="s">
        <v>8</v>
      </c>
      <c r="K3" s="15" t="s">
        <v>9</v>
      </c>
    </row>
    <row r="4" spans="1:11" ht="63" x14ac:dyDescent="0.25">
      <c r="A4" s="20">
        <v>1</v>
      </c>
      <c r="B4" s="6">
        <v>45483</v>
      </c>
      <c r="C4" s="4" t="s">
        <v>58</v>
      </c>
      <c r="D4" s="4" t="s">
        <v>93</v>
      </c>
      <c r="E4" s="4" t="s">
        <v>28</v>
      </c>
      <c r="F4" s="4" t="s">
        <v>80</v>
      </c>
      <c r="G4" s="4" t="s">
        <v>94</v>
      </c>
      <c r="H4" s="5" t="s">
        <v>95</v>
      </c>
      <c r="I4" s="5" t="s">
        <v>101</v>
      </c>
      <c r="J4" s="5" t="s">
        <v>102</v>
      </c>
      <c r="K4" s="5" t="s">
        <v>18</v>
      </c>
    </row>
    <row r="5" spans="1:11" ht="78.75" x14ac:dyDescent="0.25">
      <c r="A5" s="20"/>
      <c r="B5" s="6">
        <v>45483</v>
      </c>
      <c r="C5" s="4" t="s">
        <v>137</v>
      </c>
      <c r="D5" s="4" t="s">
        <v>93</v>
      </c>
      <c r="E5" s="4" t="s">
        <v>28</v>
      </c>
      <c r="F5" s="4" t="s">
        <v>80</v>
      </c>
      <c r="G5" s="4" t="s">
        <v>94</v>
      </c>
      <c r="H5" s="5" t="s">
        <v>103</v>
      </c>
      <c r="I5" s="5" t="s">
        <v>104</v>
      </c>
      <c r="J5" s="9"/>
      <c r="K5" s="18"/>
    </row>
    <row r="6" spans="1:11" ht="220.5" x14ac:dyDescent="0.25">
      <c r="A6" s="20">
        <v>2</v>
      </c>
      <c r="B6" s="3">
        <v>45483</v>
      </c>
      <c r="C6" s="4" t="s">
        <v>58</v>
      </c>
      <c r="D6" s="4" t="s">
        <v>105</v>
      </c>
      <c r="E6" s="4" t="s">
        <v>46</v>
      </c>
      <c r="F6" s="4" t="s">
        <v>106</v>
      </c>
      <c r="G6" s="4" t="s">
        <v>107</v>
      </c>
      <c r="H6" s="5" t="s">
        <v>108</v>
      </c>
      <c r="I6" s="5" t="s">
        <v>109</v>
      </c>
      <c r="J6" s="5" t="s">
        <v>110</v>
      </c>
      <c r="K6" s="5" t="s">
        <v>18</v>
      </c>
    </row>
    <row r="7" spans="1:11" ht="78.75" x14ac:dyDescent="0.25">
      <c r="A7" s="20">
        <v>3</v>
      </c>
      <c r="B7" s="3">
        <v>45483</v>
      </c>
      <c r="C7" s="4" t="s">
        <v>58</v>
      </c>
      <c r="D7" s="4" t="s">
        <v>111</v>
      </c>
      <c r="E7" s="4" t="s">
        <v>23</v>
      </c>
      <c r="F7" s="4" t="s">
        <v>112</v>
      </c>
      <c r="G7" s="4" t="s">
        <v>113</v>
      </c>
      <c r="H7" s="5" t="s">
        <v>114</v>
      </c>
      <c r="I7" s="5" t="s">
        <v>83</v>
      </c>
      <c r="J7" s="9" t="s">
        <v>110</v>
      </c>
      <c r="K7" s="18" t="s">
        <v>18</v>
      </c>
    </row>
    <row r="8" spans="1:11" ht="78.75" x14ac:dyDescent="0.25">
      <c r="A8" s="20">
        <v>4</v>
      </c>
      <c r="B8" s="3">
        <v>45483</v>
      </c>
      <c r="C8" s="4" t="s">
        <v>58</v>
      </c>
      <c r="D8" s="4" t="s">
        <v>115</v>
      </c>
      <c r="E8" s="4" t="s">
        <v>23</v>
      </c>
      <c r="F8" s="4" t="s">
        <v>60</v>
      </c>
      <c r="G8" s="4" t="s">
        <v>116</v>
      </c>
      <c r="H8" s="5" t="s">
        <v>117</v>
      </c>
      <c r="I8" s="5" t="s">
        <v>118</v>
      </c>
      <c r="J8" s="5" t="s">
        <v>110</v>
      </c>
      <c r="K8" s="5" t="s">
        <v>18</v>
      </c>
    </row>
    <row r="9" spans="1:11" ht="78.75" x14ac:dyDescent="0.25">
      <c r="A9" s="20">
        <v>5</v>
      </c>
      <c r="B9" s="3">
        <v>45483</v>
      </c>
      <c r="C9" s="4" t="s">
        <v>58</v>
      </c>
      <c r="D9" s="5" t="s">
        <v>97</v>
      </c>
      <c r="E9" s="4" t="s">
        <v>23</v>
      </c>
      <c r="F9" s="4" t="s">
        <v>60</v>
      </c>
      <c r="G9" s="4" t="s">
        <v>116</v>
      </c>
      <c r="H9" s="5" t="s">
        <v>99</v>
      </c>
      <c r="I9" s="5" t="s">
        <v>119</v>
      </c>
      <c r="J9" s="9" t="s">
        <v>110</v>
      </c>
      <c r="K9" s="18" t="s">
        <v>18</v>
      </c>
    </row>
    <row r="10" spans="1:11" ht="63" x14ac:dyDescent="0.25">
      <c r="A10" s="20">
        <v>6</v>
      </c>
      <c r="B10" s="3">
        <v>45483</v>
      </c>
      <c r="C10" s="4" t="s">
        <v>58</v>
      </c>
      <c r="D10" s="5" t="s">
        <v>120</v>
      </c>
      <c r="E10" s="4" t="s">
        <v>23</v>
      </c>
      <c r="F10" s="4" t="s">
        <v>60</v>
      </c>
      <c r="G10" s="4" t="s">
        <v>121</v>
      </c>
      <c r="H10" s="5" t="s">
        <v>122</v>
      </c>
      <c r="I10" s="5" t="s">
        <v>35</v>
      </c>
      <c r="J10" s="5" t="s">
        <v>110</v>
      </c>
      <c r="K10" s="5" t="s">
        <v>18</v>
      </c>
    </row>
    <row r="11" spans="1:11" ht="47.25" x14ac:dyDescent="0.25">
      <c r="A11" s="20">
        <v>7</v>
      </c>
      <c r="B11" s="3">
        <v>45483</v>
      </c>
      <c r="C11" s="4" t="s">
        <v>58</v>
      </c>
      <c r="D11" s="5" t="s">
        <v>123</v>
      </c>
      <c r="E11" s="4" t="s">
        <v>23</v>
      </c>
      <c r="F11" s="4" t="s">
        <v>60</v>
      </c>
      <c r="G11" s="4" t="s">
        <v>124</v>
      </c>
      <c r="H11" s="5" t="s">
        <v>125</v>
      </c>
      <c r="I11" s="5" t="s">
        <v>35</v>
      </c>
      <c r="J11" s="9" t="s">
        <v>110</v>
      </c>
      <c r="K11" s="18" t="s">
        <v>18</v>
      </c>
    </row>
    <row r="12" spans="1:11" ht="63" x14ac:dyDescent="0.25">
      <c r="A12" s="20">
        <v>8</v>
      </c>
      <c r="B12" s="3">
        <v>45483</v>
      </c>
      <c r="C12" s="4" t="s">
        <v>58</v>
      </c>
      <c r="D12" s="5" t="s">
        <v>126</v>
      </c>
      <c r="E12" s="4" t="s">
        <v>46</v>
      </c>
      <c r="F12" s="4" t="s">
        <v>127</v>
      </c>
      <c r="G12" s="4" t="s">
        <v>128</v>
      </c>
      <c r="H12" s="5" t="s">
        <v>129</v>
      </c>
      <c r="I12" s="5" t="s">
        <v>83</v>
      </c>
      <c r="J12" s="5" t="s">
        <v>110</v>
      </c>
      <c r="K12" s="5" t="s">
        <v>18</v>
      </c>
    </row>
    <row r="13" spans="1:11" ht="63" x14ac:dyDescent="0.25">
      <c r="A13" s="21">
        <v>9</v>
      </c>
      <c r="B13" s="6">
        <v>45483</v>
      </c>
      <c r="C13" s="8" t="s">
        <v>58</v>
      </c>
      <c r="D13" s="7" t="s">
        <v>130</v>
      </c>
      <c r="E13" s="8" t="s">
        <v>28</v>
      </c>
      <c r="F13" s="8" t="s">
        <v>131</v>
      </c>
      <c r="G13" s="8" t="s">
        <v>132</v>
      </c>
      <c r="H13" s="7" t="s">
        <v>133</v>
      </c>
      <c r="I13" s="7" t="s">
        <v>35</v>
      </c>
      <c r="J13" s="17" t="s">
        <v>110</v>
      </c>
      <c r="K13" s="19" t="s">
        <v>18</v>
      </c>
    </row>
    <row r="14" spans="1:11" x14ac:dyDescent="0.25">
      <c r="A14" s="6" t="s">
        <v>138</v>
      </c>
      <c r="B14" s="8">
        <f t="array" ref="B14">SUM(1/COUNTIF(фокусгруппа[Дата],фокусгруппа[Дата]))</f>
        <v>0.99999999999999989</v>
      </c>
      <c r="C14" s="8">
        <f t="array" ref="C14">SUM(1/COUNTIF(фокусгруппа[Наименование инструмента],фокусгруппа[Наименование инструмента]))</f>
        <v>2.0000000000000004</v>
      </c>
      <c r="D14" s="7">
        <f t="array" ref="D14">SUM(1/COUNTIF(фокусгруппа[Наименование предприятия],фокусгруппа[Наименование предприятия]))</f>
        <v>9</v>
      </c>
      <c r="E14" s="8">
        <f t="array" ref="E14">SUM(1/COUNTIF(фокусгруппа[Федеральный административный округ],фокусгруппа[Федеральный административный округ]))</f>
        <v>3</v>
      </c>
      <c r="F14" s="8">
        <f t="array" ref="F14">SUM(1/COUNTIF(фокусгруппа[Субъект Российской Федерации],фокусгруппа[Субъект Российской Федерации]))</f>
        <v>6</v>
      </c>
      <c r="G14" s="8">
        <f t="array" ref="G14">SUM(1/COUNTIF(фокусгруппа[ОКВЭД],фокусгруппа[ОКВЭД]))</f>
        <v>8</v>
      </c>
      <c r="H14" s="7">
        <f t="array" ref="H14">SUM(1/COUNTIF(фокусгруппа[ФИО],фокусгруппа[ФИО]))</f>
        <v>10</v>
      </c>
      <c r="I14" s="7"/>
      <c r="J14" s="17"/>
      <c r="K14" s="19"/>
    </row>
  </sheetData>
  <mergeCells count="2">
    <mergeCell ref="B2:K2"/>
    <mergeCell ref="A1:K1"/>
  </mergeCells>
  <pageMargins left="0.25" right="0.25" top="0.75" bottom="0.75" header="0.3" footer="0.3"/>
  <pageSetup paperSize="9" scale="50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"/>
  <sheetViews>
    <sheetView workbookViewId="0">
      <selection activeCell="D7" sqref="D7"/>
    </sheetView>
  </sheetViews>
  <sheetFormatPr defaultRowHeight="15" x14ac:dyDescent="0.25"/>
  <cols>
    <col min="1" max="1" width="24.7109375" customWidth="1"/>
    <col min="2" max="2" width="23.85546875" customWidth="1"/>
    <col min="3" max="3" width="20.5703125" customWidth="1"/>
    <col min="4" max="4" width="13.7109375" customWidth="1"/>
    <col min="5" max="6" width="17.28515625" customWidth="1"/>
  </cols>
  <sheetData>
    <row r="1" spans="1:6" ht="18.75" x14ac:dyDescent="0.3">
      <c r="A1" s="34" t="s">
        <v>139</v>
      </c>
      <c r="B1" s="34"/>
      <c r="C1" s="34"/>
      <c r="D1" s="34"/>
      <c r="E1" s="34"/>
      <c r="F1" s="34"/>
    </row>
    <row r="2" spans="1:6" ht="47.25" x14ac:dyDescent="0.25">
      <c r="A2" s="23"/>
      <c r="B2" s="22" t="s">
        <v>140</v>
      </c>
      <c r="C2" s="22" t="s">
        <v>141</v>
      </c>
      <c r="D2" s="22" t="s">
        <v>5</v>
      </c>
      <c r="E2" s="22" t="s">
        <v>142</v>
      </c>
      <c r="F2" s="22" t="s">
        <v>143</v>
      </c>
    </row>
    <row r="3" spans="1:6" ht="15.75" x14ac:dyDescent="0.25">
      <c r="A3" s="24" t="s">
        <v>144</v>
      </c>
      <c r="B3" s="26">
        <f>Интервью[[#Totals],[Дата]]+технопарки[[#Totals],[Дата]]</f>
        <v>20</v>
      </c>
      <c r="C3" s="26">
        <f>Интервью[[#Totals],[Наименование предприятия]]+технопарки[[#Totals],[Наименование предприятия]]</f>
        <v>22</v>
      </c>
      <c r="D3" s="26">
        <f>Интервью[[#Totals],[ОКВЭД]]+технопарки[[#Totals],[ОКВЭД]]</f>
        <v>19</v>
      </c>
      <c r="E3" s="26">
        <f>Интервью[[#Totals],[Федеральный административный округ]]</f>
        <v>5.0000000000000027</v>
      </c>
      <c r="F3" s="26">
        <f>Интервью[[#Totals],[Субъект Российской Федерации]]</f>
        <v>7.9999999999999991</v>
      </c>
    </row>
    <row r="4" spans="1:6" ht="31.5" x14ac:dyDescent="0.25">
      <c r="A4" s="25" t="s">
        <v>10</v>
      </c>
      <c r="B4" s="25">
        <v>4</v>
      </c>
      <c r="C4" s="25">
        <v>5</v>
      </c>
      <c r="D4" s="25">
        <v>4</v>
      </c>
      <c r="E4" s="25">
        <v>4</v>
      </c>
      <c r="F4" s="25">
        <v>4</v>
      </c>
    </row>
    <row r="5" spans="1:6" ht="15.75" x14ac:dyDescent="0.25">
      <c r="A5" s="25" t="s">
        <v>36</v>
      </c>
      <c r="B5" s="25">
        <v>5</v>
      </c>
      <c r="C5" s="25">
        <v>5</v>
      </c>
      <c r="D5" s="25">
        <v>5</v>
      </c>
      <c r="E5" s="25">
        <v>4</v>
      </c>
      <c r="F5" s="25">
        <v>4</v>
      </c>
    </row>
    <row r="6" spans="1:6" ht="31.5" x14ac:dyDescent="0.25">
      <c r="A6" s="25" t="s">
        <v>58</v>
      </c>
      <c r="B6" s="25">
        <v>13</v>
      </c>
      <c r="C6" s="25">
        <f>11+2</f>
        <v>13</v>
      </c>
      <c r="D6" s="25">
        <v>12</v>
      </c>
      <c r="E6" s="25">
        <v>4</v>
      </c>
      <c r="F6" s="25">
        <v>6</v>
      </c>
    </row>
    <row r="7" spans="1:6" ht="15.75" x14ac:dyDescent="0.25">
      <c r="A7" s="25" t="s">
        <v>145</v>
      </c>
      <c r="B7" s="25">
        <f>SUM(COUNTIF(Интервью[Наименование инструмента],интервью!C19))</f>
        <v>1</v>
      </c>
      <c r="C7" s="25">
        <v>1</v>
      </c>
      <c r="D7" s="25">
        <v>1</v>
      </c>
      <c r="E7" s="25">
        <v>1</v>
      </c>
      <c r="F7" s="25">
        <v>1</v>
      </c>
    </row>
  </sheetData>
  <mergeCells count="1">
    <mergeCell ref="A1:F1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интервью</vt:lpstr>
      <vt:lpstr>технопарки</vt:lpstr>
      <vt:lpstr>фокус-группа</vt:lpstr>
      <vt:lpstr>Лист1</vt:lpstr>
      <vt:lpstr>интервью!OLE_LINK1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2024-11-02T07:12:24Z</dcterms:modified>
</cp:coreProperties>
</file>